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EKONOMICKE\Veřejné zakázky\Veřejné zakázky 2023\VZ č. 16 - oprava balkonu  budova čp. 104\"/>
    </mc:Choice>
  </mc:AlternateContent>
  <bookViews>
    <workbookView xWindow="0" yWindow="0" windowWidth="28800" windowHeight="11700"/>
  </bookViews>
  <sheets>
    <sheet name="Rekapitulace stavby" sheetId="1" r:id="rId1"/>
    <sheet name="2023-31-07 - Domov Na Zám..." sheetId="2" r:id="rId2"/>
  </sheets>
  <definedNames>
    <definedName name="_xlnm._FilterDatabase" localSheetId="1" hidden="1">'2023-31-07 - Domov Na Zám...'!$C$123:$K$294</definedName>
    <definedName name="_xlnm.Print_Titles" localSheetId="1">'2023-31-07 - Domov Na Zám...'!$123:$123</definedName>
    <definedName name="_xlnm.Print_Titles" localSheetId="0">'Rekapitulace stavby'!$92:$92</definedName>
    <definedName name="_xlnm.Print_Area" localSheetId="1">'2023-31-07 - Domov Na Zám...'!$C$4:$J$75,'2023-31-07 - Domov Na Zám...'!$C$81:$J$107,'2023-31-07 - Domov Na Zám...'!$C$113:$J$294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94" i="2"/>
  <c r="BH294" i="2"/>
  <c r="BG294" i="2"/>
  <c r="BF294" i="2"/>
  <c r="T294" i="2"/>
  <c r="T293" i="2"/>
  <c r="R294" i="2"/>
  <c r="R293" i="2" s="1"/>
  <c r="P294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58" i="2"/>
  <c r="BH258" i="2"/>
  <c r="BG258" i="2"/>
  <c r="BF258" i="2"/>
  <c r="T258" i="2"/>
  <c r="R258" i="2"/>
  <c r="P25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T145" i="2" s="1"/>
  <c r="R146" i="2"/>
  <c r="R145" i="2"/>
  <c r="P146" i="2"/>
  <c r="P145" i="2" s="1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4" i="2"/>
  <c r="BH134" i="2"/>
  <c r="F34" i="2" s="1"/>
  <c r="BG134" i="2"/>
  <c r="BF134" i="2"/>
  <c r="T134" i="2"/>
  <c r="R134" i="2"/>
  <c r="P134" i="2"/>
  <c r="BI132" i="2"/>
  <c r="BH132" i="2"/>
  <c r="BG132" i="2"/>
  <c r="F33" i="2" s="1"/>
  <c r="BF132" i="2"/>
  <c r="T132" i="2"/>
  <c r="R132" i="2"/>
  <c r="P132" i="2"/>
  <c r="BI129" i="2"/>
  <c r="BH129" i="2"/>
  <c r="BG129" i="2"/>
  <c r="BF129" i="2"/>
  <c r="J32" i="2" s="1"/>
  <c r="T129" i="2"/>
  <c r="R129" i="2"/>
  <c r="P129" i="2"/>
  <c r="BI127" i="2"/>
  <c r="F35" i="2" s="1"/>
  <c r="BH127" i="2"/>
  <c r="BG127" i="2"/>
  <c r="BF127" i="2"/>
  <c r="T127" i="2"/>
  <c r="R127" i="2"/>
  <c r="P127" i="2"/>
  <c r="F120" i="2"/>
  <c r="F118" i="2"/>
  <c r="E116" i="2"/>
  <c r="F88" i="2"/>
  <c r="F86" i="2"/>
  <c r="E84" i="2"/>
  <c r="J22" i="2"/>
  <c r="E22" i="2"/>
  <c r="J89" i="2"/>
  <c r="J21" i="2"/>
  <c r="J19" i="2"/>
  <c r="E19" i="2"/>
  <c r="J88" i="2"/>
  <c r="J18" i="2"/>
  <c r="J16" i="2"/>
  <c r="E16" i="2"/>
  <c r="F121" i="2"/>
  <c r="J15" i="2"/>
  <c r="J10" i="2"/>
  <c r="J86" i="2" s="1"/>
  <c r="L90" i="1"/>
  <c r="AM90" i="1"/>
  <c r="AM89" i="1"/>
  <c r="L89" i="1"/>
  <c r="AM87" i="1"/>
  <c r="L87" i="1"/>
  <c r="L85" i="1"/>
  <c r="L84" i="1"/>
  <c r="J141" i="2"/>
  <c r="J247" i="2"/>
  <c r="J231" i="2"/>
  <c r="BK199" i="2"/>
  <c r="J169" i="2"/>
  <c r="J134" i="2"/>
  <c r="BK292" i="2"/>
  <c r="BK279" i="2"/>
  <c r="J273" i="2"/>
  <c r="J258" i="2"/>
  <c r="J221" i="2"/>
  <c r="BK146" i="2"/>
  <c r="J291" i="2"/>
  <c r="BK277" i="2"/>
  <c r="J242" i="2"/>
  <c r="BK231" i="2"/>
  <c r="J189" i="2"/>
  <c r="BK172" i="2"/>
  <c r="J143" i="2"/>
  <c r="J127" i="2"/>
  <c r="J284" i="2"/>
  <c r="BK278" i="2"/>
  <c r="BK276" i="2"/>
  <c r="AS94" i="1"/>
  <c r="BK258" i="2"/>
  <c r="J234" i="2"/>
  <c r="BK205" i="2"/>
  <c r="BK174" i="2"/>
  <c r="BK137" i="2"/>
  <c r="BK127" i="2"/>
  <c r="J277" i="2"/>
  <c r="BK272" i="2"/>
  <c r="BK242" i="2"/>
  <c r="J226" i="2"/>
  <c r="J166" i="2"/>
  <c r="J138" i="2"/>
  <c r="J178" i="2"/>
  <c r="J269" i="2"/>
  <c r="BK243" i="2"/>
  <c r="J216" i="2"/>
  <c r="BK189" i="2"/>
  <c r="BK170" i="2"/>
  <c r="BK143" i="2"/>
  <c r="J142" i="2"/>
  <c r="BK291" i="2"/>
  <c r="J278" i="2"/>
  <c r="J275" i="2"/>
  <c r="BK271" i="2"/>
  <c r="BK269" i="2"/>
  <c r="J233" i="2"/>
  <c r="J172" i="2"/>
  <c r="J160" i="2"/>
  <c r="BK140" i="2"/>
  <c r="J279" i="2"/>
  <c r="BK235" i="2"/>
  <c r="J179" i="2"/>
  <c r="BK165" i="2"/>
  <c r="J129" i="2"/>
  <c r="J285" i="2"/>
  <c r="J283" i="2"/>
  <c r="J210" i="2"/>
  <c r="J140" i="2"/>
  <c r="J245" i="2"/>
  <c r="BK229" i="2"/>
  <c r="J176" i="2"/>
  <c r="J139" i="2"/>
  <c r="BK139" i="2"/>
  <c r="BK288" i="2"/>
  <c r="J276" i="2"/>
  <c r="J272" i="2"/>
  <c r="J235" i="2"/>
  <c r="J199" i="2"/>
  <c r="BK142" i="2"/>
  <c r="J280" i="2"/>
  <c r="J243" i="2"/>
  <c r="BK221" i="2"/>
  <c r="J184" i="2"/>
  <c r="BK168" i="2"/>
  <c r="J137" i="2"/>
  <c r="F32" i="2"/>
  <c r="BK149" i="2"/>
  <c r="J288" i="2"/>
  <c r="J274" i="2"/>
  <c r="BK270" i="2"/>
  <c r="J239" i="2"/>
  <c r="BK216" i="2"/>
  <c r="J167" i="2"/>
  <c r="BK134" i="2"/>
  <c r="BK160" i="2"/>
  <c r="BK285" i="2"/>
  <c r="J237" i="2"/>
  <c r="BK179" i="2"/>
  <c r="J144" i="2"/>
  <c r="BK132" i="2"/>
  <c r="BK286" i="2"/>
  <c r="BK274" i="2"/>
  <c r="J270" i="2"/>
  <c r="J229" i="2"/>
  <c r="BK169" i="2"/>
  <c r="BK141" i="2"/>
  <c r="BK283" i="2"/>
  <c r="BK245" i="2"/>
  <c r="BK239" i="2"/>
  <c r="J205" i="2"/>
  <c r="BK178" i="2"/>
  <c r="BK167" i="2"/>
  <c r="BK138" i="2"/>
  <c r="BK284" i="2"/>
  <c r="BK280" i="2"/>
  <c r="J170" i="2"/>
  <c r="BK294" i="2"/>
  <c r="J244" i="2"/>
  <c r="BK226" i="2"/>
  <c r="BK194" i="2"/>
  <c r="J168" i="2"/>
  <c r="BK129" i="2"/>
  <c r="J289" i="2"/>
  <c r="BK275" i="2"/>
  <c r="J271" i="2"/>
  <c r="BK234" i="2"/>
  <c r="J174" i="2"/>
  <c r="J149" i="2"/>
  <c r="J292" i="2"/>
  <c r="BK244" i="2"/>
  <c r="BK237" i="2"/>
  <c r="J194" i="2"/>
  <c r="BK176" i="2"/>
  <c r="J146" i="2"/>
  <c r="J132" i="2"/>
  <c r="BK166" i="2"/>
  <c r="J286" i="2"/>
  <c r="BK233" i="2"/>
  <c r="BK184" i="2"/>
  <c r="J165" i="2"/>
  <c r="J294" i="2"/>
  <c r="BK289" i="2"/>
  <c r="BK273" i="2"/>
  <c r="BK247" i="2"/>
  <c r="BK210" i="2"/>
  <c r="BK144" i="2"/>
  <c r="BK126" i="2" l="1"/>
  <c r="J126" i="2"/>
  <c r="J95" i="2"/>
  <c r="R126" i="2"/>
  <c r="R125" i="2" s="1"/>
  <c r="T136" i="2"/>
  <c r="P148" i="2"/>
  <c r="P236" i="2"/>
  <c r="T126" i="2"/>
  <c r="P136" i="2"/>
  <c r="T148" i="2"/>
  <c r="T147" i="2" s="1"/>
  <c r="R236" i="2"/>
  <c r="T246" i="2"/>
  <c r="R282" i="2"/>
  <c r="BK290" i="2"/>
  <c r="J290" i="2"/>
  <c r="J105" i="2"/>
  <c r="BK136" i="2"/>
  <c r="J136" i="2" s="1"/>
  <c r="J96" i="2" s="1"/>
  <c r="R148" i="2"/>
  <c r="BK236" i="2"/>
  <c r="J236" i="2" s="1"/>
  <c r="J100" i="2" s="1"/>
  <c r="T236" i="2"/>
  <c r="P246" i="2"/>
  <c r="P147" i="2" s="1"/>
  <c r="P282" i="2"/>
  <c r="BK287" i="2"/>
  <c r="J287" i="2"/>
  <c r="J104" i="2"/>
  <c r="R287" i="2"/>
  <c r="P290" i="2"/>
  <c r="R290" i="2"/>
  <c r="P126" i="2"/>
  <c r="P125" i="2" s="1"/>
  <c r="R136" i="2"/>
  <c r="BK148" i="2"/>
  <c r="J148" i="2"/>
  <c r="J99" i="2" s="1"/>
  <c r="BK246" i="2"/>
  <c r="J246" i="2"/>
  <c r="J101" i="2"/>
  <c r="R246" i="2"/>
  <c r="BK282" i="2"/>
  <c r="J282" i="2"/>
  <c r="J103" i="2"/>
  <c r="T282" i="2"/>
  <c r="P287" i="2"/>
  <c r="T287" i="2"/>
  <c r="T290" i="2"/>
  <c r="BK145" i="2"/>
  <c r="J145" i="2"/>
  <c r="J97" i="2"/>
  <c r="BK293" i="2"/>
  <c r="J293" i="2" s="1"/>
  <c r="J106" i="2" s="1"/>
  <c r="F89" i="2"/>
  <c r="J118" i="2"/>
  <c r="J121" i="2"/>
  <c r="BE129" i="2"/>
  <c r="BE137" i="2"/>
  <c r="BE165" i="2"/>
  <c r="BE166" i="2"/>
  <c r="BE167" i="2"/>
  <c r="BE178" i="2"/>
  <c r="BE179" i="2"/>
  <c r="BE184" i="2"/>
  <c r="BE189" i="2"/>
  <c r="BE199" i="2"/>
  <c r="BE221" i="2"/>
  <c r="BE233" i="2"/>
  <c r="BE234" i="2"/>
  <c r="BE239" i="2"/>
  <c r="BE258" i="2"/>
  <c r="BE269" i="2"/>
  <c r="BE270" i="2"/>
  <c r="BE271" i="2"/>
  <c r="BE272" i="2"/>
  <c r="BE273" i="2"/>
  <c r="BE274" i="2"/>
  <c r="BE275" i="2"/>
  <c r="BE276" i="2"/>
  <c r="BE277" i="2"/>
  <c r="BE280" i="2"/>
  <c r="BE286" i="2"/>
  <c r="BE288" i="2"/>
  <c r="BE289" i="2"/>
  <c r="BE138" i="2"/>
  <c r="BE140" i="2"/>
  <c r="BE146" i="2"/>
  <c r="J120" i="2"/>
  <c r="BE127" i="2"/>
  <c r="BE141" i="2"/>
  <c r="BE160" i="2"/>
  <c r="BE172" i="2"/>
  <c r="BE226" i="2"/>
  <c r="BE231" i="2"/>
  <c r="BE242" i="2"/>
  <c r="BE244" i="2"/>
  <c r="BE245" i="2"/>
  <c r="BE285" i="2"/>
  <c r="AW95" i="1"/>
  <c r="BE132" i="2"/>
  <c r="BE139" i="2"/>
  <c r="BE142" i="2"/>
  <c r="BE143" i="2"/>
  <c r="BE144" i="2"/>
  <c r="BE149" i="2"/>
  <c r="BE176" i="2"/>
  <c r="BE279" i="2"/>
  <c r="BE284" i="2"/>
  <c r="BE291" i="2"/>
  <c r="BE294" i="2"/>
  <c r="BC95" i="1"/>
  <c r="BC94" i="1" s="1"/>
  <c r="W32" i="1" s="1"/>
  <c r="BA95" i="1"/>
  <c r="BE134" i="2"/>
  <c r="BE168" i="2"/>
  <c r="BE169" i="2"/>
  <c r="BE170" i="2"/>
  <c r="BE174" i="2"/>
  <c r="BE194" i="2"/>
  <c r="BE205" i="2"/>
  <c r="BE210" i="2"/>
  <c r="BE216" i="2"/>
  <c r="BE229" i="2"/>
  <c r="BE235" i="2"/>
  <c r="BE237" i="2"/>
  <c r="BE243" i="2"/>
  <c r="BE247" i="2"/>
  <c r="BE278" i="2"/>
  <c r="BE283" i="2"/>
  <c r="BE292" i="2"/>
  <c r="BB95" i="1"/>
  <c r="BB94" i="1" s="1"/>
  <c r="W31" i="1" s="1"/>
  <c r="BD95" i="1"/>
  <c r="BD94" i="1" s="1"/>
  <c r="W33" i="1" s="1"/>
  <c r="BA94" i="1"/>
  <c r="W30" i="1"/>
  <c r="P281" i="2" l="1"/>
  <c r="P124" i="2"/>
  <c r="AU95" i="1"/>
  <c r="R147" i="2"/>
  <c r="R124" i="2" s="1"/>
  <c r="T281" i="2"/>
  <c r="R281" i="2"/>
  <c r="T125" i="2"/>
  <c r="T124" i="2" s="1"/>
  <c r="BK147" i="2"/>
  <c r="J147" i="2"/>
  <c r="J98" i="2"/>
  <c r="BK125" i="2"/>
  <c r="J125" i="2"/>
  <c r="J94" i="2"/>
  <c r="BK281" i="2"/>
  <c r="J281" i="2" s="1"/>
  <c r="J102" i="2" s="1"/>
  <c r="AX94" i="1"/>
  <c r="F31" i="2"/>
  <c r="AZ95" i="1" s="1"/>
  <c r="AZ94" i="1" s="1"/>
  <c r="W29" i="1" s="1"/>
  <c r="AW94" i="1"/>
  <c r="AK30" i="1" s="1"/>
  <c r="J31" i="2"/>
  <c r="AV95" i="1" s="1"/>
  <c r="AT95" i="1" s="1"/>
  <c r="AY94" i="1"/>
  <c r="AU94" i="1"/>
  <c r="BK124" i="2" l="1"/>
  <c r="J124" i="2"/>
  <c r="J93" i="2"/>
  <c r="AV94" i="1"/>
  <c r="AK29" i="1" s="1"/>
  <c r="J28" i="2" l="1"/>
  <c r="AG95" i="1" s="1"/>
  <c r="AG94" i="1" s="1"/>
  <c r="AT94" i="1"/>
  <c r="AN94" i="1" l="1"/>
  <c r="AK26" i="1"/>
  <c r="AK35" i="1" s="1"/>
  <c r="J37" i="2"/>
  <c r="AN95" i="1"/>
</calcChain>
</file>

<file path=xl/sharedStrings.xml><?xml version="1.0" encoding="utf-8"?>
<sst xmlns="http://schemas.openxmlformats.org/spreadsheetml/2006/main" count="2100" uniqueCount="474">
  <si>
    <t>Export Komplet</t>
  </si>
  <si>
    <t/>
  </si>
  <si>
    <t>2.0</t>
  </si>
  <si>
    <t>ZAMOK</t>
  </si>
  <si>
    <t>False</t>
  </si>
  <si>
    <t>{b6903492-282a-48a9-97f0-eb5cc8dfd9f7}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</si>
  <si>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</si>
  <si>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</si>
  <si>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</si>
  <si>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</si>
  <si>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</si>
  <si>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</si>
  <si>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</si>
  <si>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</si>
  <si>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2023-31-07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</si>
  <si>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</si>
  <si>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</si>
  <si>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Domov Na Zámku Kyjovice - Výměna  balkonu budovy čp 104</t>
  </si>
  <si>
    <t>KSO:</t>
  </si>
  <si>
    <t>803 59 12</t>
  </si>
  <si>
    <t>CC-CZ:</t>
  </si>
  <si>
    <t>12731</t>
  </si>
  <si>
    <t>Místo:</t>
  </si>
  <si>
    <t>Kyjovice</t>
  </si>
  <si>
    <t>Datum:</t>
  </si>
  <si>
    <t>21. 9. 2023</t>
  </si>
  <si>
    <t>CZ-CPV:</t>
  </si>
  <si>
    <t>45422100-2</t>
  </si>
  <si>
    <t>CZ-CPA:</t>
  </si>
  <si>
    <t>41.00.14</t>
  </si>
  <si>
    <t>Zadavatel:</t>
  </si>
  <si>
    <t>IČ:</t>
  </si>
  <si>
    <t>Domov Na Zámku Kyjovice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</si>
  <si>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</si>
  <si>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</si>
  <si>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</si>
  <si>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</si>
  <si>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</si>
  <si>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</si>
  <si>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</si>
  <si>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</si>
  <si>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</si>
  <si>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</si>
  <si>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</si>
  <si>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</si>
  <si>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</si>
  <si>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</si>
  <si>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</si>
  <si>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</si>
  <si>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</si>
  <si>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</si>
  <si>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</si>
  <si>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</si>
  <si>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</si>
  <si>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</si>
  <si>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</si>
  <si>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</si>
  <si>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</si>
  <si>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</si>
  <si>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</si>
  <si>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</si>
  <si>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</si>
  <si>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</si>
  <si>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</si>
  <si>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</si>
  <si>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</si>
  <si>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</si>
  <si>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</si>
  <si>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</si>
  <si>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</si>
  <si>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</si>
  <si>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</si>
  <si>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</si>
  <si>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</si>
  <si>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</si>
  <si>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</si>
  <si>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</si>
  <si>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</si>
  <si>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</si>
  <si>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</si>
  <si>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</si>
  <si>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</si>
  <si>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</si>
  <si>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</si>
  <si>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</si>
  <si>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</si>
  <si>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</si>
  <si>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</si>
  <si>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</si>
  <si>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</si>
  <si>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</si>
  <si>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</si>
  <si>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</si>
  <si>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</si>
  <si>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</si>
  <si>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</si>
  <si>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</si>
  <si>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</si>
  <si>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</si>
  <si>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</si>
  <si>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</si>
  <si>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775 - Podlahy skládané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</si>
  <si>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</si>
  <si>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</si>
  <si>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</si>
  <si>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</si>
  <si>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</si>
  <si>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</si>
  <si>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</si>
  <si>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</si>
  <si>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</si>
  <si>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</si>
  <si>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</si>
  <si>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</si>
  <si>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</si>
  <si>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</si>
  <si>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</si>
  <si>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</si>
  <si>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</si>
  <si>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</si>
  <si>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</si>
  <si>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</si>
  <si>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</si>
  <si>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</si>
  <si>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</si>
  <si>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</si>
  <si>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</si>
  <si>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941111111</t>
  </si>
  <si>
    <t>Montáž lešení řadového trubkového lehkého s podlahami zatížení do 200 kg/m2 š od 0,6 do 0,9 m v do 10 m</t>
  </si>
  <si>
    <t>m2</t>
  </si>
  <si>
    <t>4</t>
  </si>
  <si>
    <t>965824217</t>
  </si>
  <si>
    <t>VV</t>
  </si>
  <si>
    <t>(3,3+2,25)*8</t>
  </si>
  <si>
    <t>941111211</t>
  </si>
  <si>
    <t>Příplatek k lešení řadovému trubkovému lehkému s podlahami do 200 kg/m2 š od 0,6 do 0,9 m v do 10 m za každý den použití</t>
  </si>
  <si>
    <t>1479991227</t>
  </si>
  <si>
    <t>44,4*21 'Přepočtené koeficientem množství</t>
  </si>
  <si>
    <t>3</t>
  </si>
  <si>
    <t>941111811</t>
  </si>
  <si>
    <t>Demontáž lešení řadového trubkového lehkého s podlahami zatížení do 200 kg/m2 š od 0,6 do 0,9 m v do 10 m</t>
  </si>
  <si>
    <t>-620614781</t>
  </si>
  <si>
    <t>952901111</t>
  </si>
  <si>
    <t>Vyčištění budov bytové a občanské výstavby při výšce podlaží do 4 m</t>
  </si>
  <si>
    <t>-1365683351</t>
  </si>
  <si>
    <t>2,5*5*2</t>
  </si>
  <si>
    <t>997</t>
  </si>
  <si>
    <t>Přesun sutě</t>
  </si>
  <si>
    <t>5</t>
  </si>
  <si>
    <t>997006003</t>
  </si>
  <si>
    <t>Pytlování stavebního odpadu (trusu, dřeva napadeného škůdci nebo hnilobou)</t>
  </si>
  <si>
    <t>t</t>
  </si>
  <si>
    <t>749269040</t>
  </si>
  <si>
    <t>6</t>
  </si>
  <si>
    <t>997006012</t>
  </si>
  <si>
    <t>Ruční třídění stavebního odpadu</t>
  </si>
  <si>
    <t>-15571331</t>
  </si>
  <si>
    <t>7</t>
  </si>
  <si>
    <t>997006511</t>
  </si>
  <si>
    <t>Vodorovná doprava suti s naložením a složením na skládku do 100 m</t>
  </si>
  <si>
    <t>543653869</t>
  </si>
  <si>
    <t>8</t>
  </si>
  <si>
    <t>997006512</t>
  </si>
  <si>
    <t>Vodorovné doprava suti s naložením a složením na skládku přes 100 m do 1 km</t>
  </si>
  <si>
    <t>1564042442</t>
  </si>
  <si>
    <t>997006519</t>
  </si>
  <si>
    <t>Příplatek k vodorovnému přemístění suti na skládku ZKD 1 km přes 1 km</t>
  </si>
  <si>
    <t>-386014204</t>
  </si>
  <si>
    <t>10</t>
  </si>
  <si>
    <t>997013112</t>
  </si>
  <si>
    <t>Vnitrostaveništní doprava suti a vybouraných hmot pro budovy v přes 6 do 9 m s použitím mechanizace</t>
  </si>
  <si>
    <t>371319367</t>
  </si>
  <si>
    <t>11</t>
  </si>
  <si>
    <t>997013501</t>
  </si>
  <si>
    <t>Odvoz suti a vybouraných hmot na skládku nebo meziskládku do 1 km se složením</t>
  </si>
  <si>
    <t>-1957211502</t>
  </si>
  <si>
    <t>12</t>
  </si>
  <si>
    <t>997013811</t>
  </si>
  <si>
    <t>Poplatek za uložení na skládce (skládkovné) stavebního odpadu dřevěného kód odpadu 17 02 01</t>
  </si>
  <si>
    <t>283044306</t>
  </si>
  <si>
    <t>998</t>
  </si>
  <si>
    <t>Přesun hmot</t>
  </si>
  <si>
    <t>13</t>
  </si>
  <si>
    <t>998001123</t>
  </si>
  <si>
    <t>Přesun hmot pro demolice objektů v do 21 m</t>
  </si>
  <si>
    <t>613217354</t>
  </si>
  <si>
    <t>PSV</t>
  </si>
  <si>
    <t>Práce a dodávky PSV</t>
  </si>
  <si>
    <t>762</t>
  </si>
  <si>
    <t>Konstrukce tesařské</t>
  </si>
  <si>
    <t>14</t>
  </si>
  <si>
    <t>762081410</t>
  </si>
  <si>
    <t>Vícestranné hoblování hraněného zabudovaného do konstrukce</t>
  </si>
  <si>
    <t>16</t>
  </si>
  <si>
    <t>-271378536</t>
  </si>
  <si>
    <t>"sloupek5/10"1,3*2*(0,05*2+0,1*2)</t>
  </si>
  <si>
    <t>"sloupek 160*160"8,5*4*(0,16*4)</t>
  </si>
  <si>
    <t>"sltrámek 160*160"2*3*2*(0,16*4)</t>
  </si>
  <si>
    <t>"trámek 160*160"2*2*2*(0,16*4)</t>
  </si>
  <si>
    <t>"šikmé zavětrování 140*140" 4*1,3*2*(0,14*4)</t>
  </si>
  <si>
    <t>"pásek 140*140"4*1,2*2*(0,14*4)</t>
  </si>
  <si>
    <t>"trámek podlahy 140x140"2,2*4*2</t>
  </si>
  <si>
    <t>"vaznice30/120"(1,85*8+3*8)*(0,03*2+0,12*2)</t>
  </si>
  <si>
    <t>"vaznice120/70"(1,85*2+3*2)*(0,12*2+0,07*2)</t>
  </si>
  <si>
    <t>Součet</t>
  </si>
  <si>
    <t>762083122</t>
  </si>
  <si>
    <t>Impregnace řeziva proti dřevokaznému hmyzu, houbám a plísním máčením třída ohrožení 3 a 4</t>
  </si>
  <si>
    <t>m3</t>
  </si>
  <si>
    <t>1826842213</t>
  </si>
  <si>
    <t>"zábradlí"12*0,03</t>
  </si>
  <si>
    <t>"podlahy"(1,3*3,2*2)*0,05</t>
  </si>
  <si>
    <t>"konstrukce"0,257+0,811+0,563+0,957</t>
  </si>
  <si>
    <t>M</t>
  </si>
  <si>
    <t>pc 762083122</t>
  </si>
  <si>
    <t>Příplatek za tlakovou impregnaci řeziva</t>
  </si>
  <si>
    <t>32</t>
  </si>
  <si>
    <t>848104487</t>
  </si>
  <si>
    <t>17</t>
  </si>
  <si>
    <t>762085103</t>
  </si>
  <si>
    <t>Montáž kotevních želez, příložek, patek nebo táhel</t>
  </si>
  <si>
    <t>kus</t>
  </si>
  <si>
    <t>-1186136937</t>
  </si>
  <si>
    <t>18</t>
  </si>
  <si>
    <t>762085114</t>
  </si>
  <si>
    <t>Montáž svorníků nebo šroubů dl přes 450 do 1000 mm</t>
  </si>
  <si>
    <t>-1082743737</t>
  </si>
  <si>
    <t>19</t>
  </si>
  <si>
    <t>31197004</t>
  </si>
  <si>
    <t>tyč závitová Pz 4.6 M12</t>
  </si>
  <si>
    <t>m</t>
  </si>
  <si>
    <t>128</t>
  </si>
  <si>
    <t>-899666790</t>
  </si>
  <si>
    <t>20</t>
  </si>
  <si>
    <t>762086111</t>
  </si>
  <si>
    <t>Montáž KDK hmotnosti prvku do 5 kg</t>
  </si>
  <si>
    <t>kg</t>
  </si>
  <si>
    <t>-1850170656</t>
  </si>
  <si>
    <t>762111811R</t>
  </si>
  <si>
    <t>Demontáž zábradlí balkonu z hraněného řeziva</t>
  </si>
  <si>
    <t>-320336504</t>
  </si>
  <si>
    <t>"zábradlí"(1,8+3)*2*1,25</t>
  </si>
  <si>
    <t>22</t>
  </si>
  <si>
    <t>762222141</t>
  </si>
  <si>
    <t>Montáž zábradlí rovného osové vzdálenosti sloupků do 1500 mm</t>
  </si>
  <si>
    <t>1796748323</t>
  </si>
  <si>
    <t>23</t>
  </si>
  <si>
    <t>pc762222141</t>
  </si>
  <si>
    <t>Truhlářsky provedené panely zábradlí balkonu - kopie stávajícího</t>
  </si>
  <si>
    <t>1205158000</t>
  </si>
  <si>
    <t>24</t>
  </si>
  <si>
    <t>762222141.R</t>
  </si>
  <si>
    <t>Demontáž a Montáž opětovná  zábradlí rovného osové vzdálenosti sloupků do 1500 mm</t>
  </si>
  <si>
    <t>-1239470308</t>
  </si>
  <si>
    <t>1,8+3</t>
  </si>
  <si>
    <t>25</t>
  </si>
  <si>
    <t>762295001</t>
  </si>
  <si>
    <t>Spojovací prostředky pro montáž schodiště a zábradlí</t>
  </si>
  <si>
    <t>-1619337734</t>
  </si>
  <si>
    <t>26</t>
  </si>
  <si>
    <t>762711810</t>
  </si>
  <si>
    <t>Demontáž prostorových vázaných kcí z hraněného řeziva průřezové pl do 120 cm2</t>
  </si>
  <si>
    <t>48564169</t>
  </si>
  <si>
    <t>"sloupek5/10"1,3*2</t>
  </si>
  <si>
    <t>"vaznice30/120"1,85*8+3*8</t>
  </si>
  <si>
    <t>"vaznice120/70"1,85*2+3*2</t>
  </si>
  <si>
    <t>27</t>
  </si>
  <si>
    <t>762711820</t>
  </si>
  <si>
    <t>Demontáž prostorových vázaných kcí z hraněného řeziva průřezové pl přes 120 do 224 cm2</t>
  </si>
  <si>
    <t>-472223362</t>
  </si>
  <si>
    <t>"šikmé zavětrování 140*140" 4*1,3*2</t>
  </si>
  <si>
    <t>"pásek 140*140"4*1,2*2</t>
  </si>
  <si>
    <t>28</t>
  </si>
  <si>
    <t>762711830</t>
  </si>
  <si>
    <t>Demontáž prostorových vázaných kcí z hraněného řeziva průřezové pl přes 224 do 288 cm2</t>
  </si>
  <si>
    <t>-1469378225</t>
  </si>
  <si>
    <t>"sloupek 160*160"8,5*4</t>
  </si>
  <si>
    <t>"sltrámek 160*160"2*3*2</t>
  </si>
  <si>
    <t>"trámek 160*160"2*2*2</t>
  </si>
  <si>
    <t>29</t>
  </si>
  <si>
    <t>762713111</t>
  </si>
  <si>
    <t>Montáž prostorové vázané kce z hoblovaného řeziva průřezové pl do 120 cm2</t>
  </si>
  <si>
    <t>82397040</t>
  </si>
  <si>
    <t>30</t>
  </si>
  <si>
    <t>60512125</t>
  </si>
  <si>
    <t>hranol stavební řezivo průřezu do 120cm2 do dl 6m</t>
  </si>
  <si>
    <t>2077394895</t>
  </si>
  <si>
    <t>"sloupek5/10"1,3*2*0,05*0,1</t>
  </si>
  <si>
    <t>"vaznice30/120"(1,85*8+3*8)*0,03*0,12</t>
  </si>
  <si>
    <t>"vaznice120/70"(1,85*2+3*2)*0,12*0,07</t>
  </si>
  <si>
    <t>0,234*1,1 'Přepočtené koeficientem množství</t>
  </si>
  <si>
    <t>31</t>
  </si>
  <si>
    <t>762713121</t>
  </si>
  <si>
    <t>Montáž prostorové vázané kce z hoblovaného řeziva průřezové pl přes 120 do 224 cm2</t>
  </si>
  <si>
    <t>-1680333208</t>
  </si>
  <si>
    <t>60512130</t>
  </si>
  <si>
    <t>hranol stavební řezivo průřezu do 224cm2 do dl 6m</t>
  </si>
  <si>
    <t>991187412</t>
  </si>
  <si>
    <t>"šikmé zavětrování 140*140" 4*1,3*2*0,14*0,14</t>
  </si>
  <si>
    <t>"pásek 140*140"4*1,2*2*0,14*0,14</t>
  </si>
  <si>
    <t>"trámek podlahy 140x140"2,2*4*2*0,14*0,14</t>
  </si>
  <si>
    <t>0,737*1,1 'Přepočtené koeficientem množství</t>
  </si>
  <si>
    <t>33</t>
  </si>
  <si>
    <t>762713131</t>
  </si>
  <si>
    <t>Montáž prostorové vázané kce z hoblovaného řeziva průřezové pl přes 224 do 288 cm2</t>
  </si>
  <si>
    <t>250097794</t>
  </si>
  <si>
    <t>34</t>
  </si>
  <si>
    <t>60512135</t>
  </si>
  <si>
    <t>hranol stavební řezivo průřezu do 288cm2 do dl 6m</t>
  </si>
  <si>
    <t>-1996615153</t>
  </si>
  <si>
    <t>"sltrámek 160*160"2*3*2*0,16*0,16</t>
  </si>
  <si>
    <t>"trámek 160*160"2*2*2*0,16*0,16</t>
  </si>
  <si>
    <t>0,512*1,1 'Přepočtené koeficientem množství</t>
  </si>
  <si>
    <t>35</t>
  </si>
  <si>
    <t>60512137</t>
  </si>
  <si>
    <t>hranol stavební řezivo průřezu do 288cm2 přes dl 8m</t>
  </si>
  <si>
    <t>1926992189</t>
  </si>
  <si>
    <t>"sloupek 160*160"8,5*4*0,16*0,16</t>
  </si>
  <si>
    <t>0,87*1,1 'Přepočtené koeficientem množství</t>
  </si>
  <si>
    <t>36</t>
  </si>
  <si>
    <t>762795000</t>
  </si>
  <si>
    <t>Spojovací prostředky pro montáž prostorových vázaných kcí</t>
  </si>
  <si>
    <t>702837613</t>
  </si>
  <si>
    <t>0,257+0,811+0,563+0,957</t>
  </si>
  <si>
    <t>37</t>
  </si>
  <si>
    <t>762953002</t>
  </si>
  <si>
    <t>Nátěr dřevěných teras olejový dvojnásobný s očištěním</t>
  </si>
  <si>
    <t>1819352402</t>
  </si>
  <si>
    <t>14,52*2,2</t>
  </si>
  <si>
    <t>38</t>
  </si>
  <si>
    <t>762953801</t>
  </si>
  <si>
    <t>Demontáž nášlapné vrstvy teras dřevěných nebo dřevoplastových připevněných vruty</t>
  </si>
  <si>
    <t>-212108225</t>
  </si>
  <si>
    <t>39</t>
  </si>
  <si>
    <t>998762102</t>
  </si>
  <si>
    <t>Přesun hmot tonážní pro kce tesařské v objektech v přes 6 do 12 m</t>
  </si>
  <si>
    <t>1854916063</t>
  </si>
  <si>
    <t>40</t>
  </si>
  <si>
    <t>998762181</t>
  </si>
  <si>
    <t>Příplatek k přesunu hmot tonážní 762 prováděný bez použití mechanizace</t>
  </si>
  <si>
    <t>769887839</t>
  </si>
  <si>
    <t>775</t>
  </si>
  <si>
    <t>Podlahy skládané</t>
  </si>
  <si>
    <t>41</t>
  </si>
  <si>
    <t>775530011</t>
  </si>
  <si>
    <t>Montáž podlahy masivní z palubek šroubovaných š přes 120 do 135 mm s podkladem z desek</t>
  </si>
  <si>
    <t>1584643186</t>
  </si>
  <si>
    <t>3,3*2,1*2+0,2*3,3*2</t>
  </si>
  <si>
    <t>42</t>
  </si>
  <si>
    <t>61191188</t>
  </si>
  <si>
    <t>palubky podlahové smrk tl 40mm A/B</t>
  </si>
  <si>
    <t>-806625666</t>
  </si>
  <si>
    <t>15,18*1,08 'Přepočtené koeficientem množství</t>
  </si>
  <si>
    <t>43</t>
  </si>
  <si>
    <t>775591314</t>
  </si>
  <si>
    <t>Podlahy dřevěné, vrchní lak pro velmi vysokou zátěž</t>
  </si>
  <si>
    <t>1740061156</t>
  </si>
  <si>
    <t>44</t>
  </si>
  <si>
    <t>775591316</t>
  </si>
  <si>
    <t>Podlahy dřevěné, mezibroušení mezi vrstvami laku</t>
  </si>
  <si>
    <t>-1146680879</t>
  </si>
  <si>
    <t>45</t>
  </si>
  <si>
    <t>998775102</t>
  </si>
  <si>
    <t>Přesun hmot tonážní pro podlahy dřevěné v objektech v přes 6 do 12 m</t>
  </si>
  <si>
    <t>1528905872</t>
  </si>
  <si>
    <t>46</t>
  </si>
  <si>
    <t>998775181</t>
  </si>
  <si>
    <t>Příplatek k přesunu hmot tonážní 775 prováděný bez použití mechanizace</t>
  </si>
  <si>
    <t>-1434512103</t>
  </si>
  <si>
    <t>783</t>
  </si>
  <si>
    <t>Dokončovací práce - nátěry</t>
  </si>
  <si>
    <t>47</t>
  </si>
  <si>
    <t>783201201</t>
  </si>
  <si>
    <t>Obroušení tesařských konstrukcí před provedením nátěru</t>
  </si>
  <si>
    <t>-290499457</t>
  </si>
  <si>
    <t>48</t>
  </si>
  <si>
    <t>783201403</t>
  </si>
  <si>
    <t>Oprášení tesařských konstrukcí před provedením nátěru</t>
  </si>
  <si>
    <t>-145848308</t>
  </si>
  <si>
    <t>49</t>
  </si>
  <si>
    <t>783213121</t>
  </si>
  <si>
    <t>Napouštěcí dvojnásobný syntetický biocidní nátěr tesařských konstrukcí zabudovaných do konstrukce</t>
  </si>
  <si>
    <t>-1906197230</t>
  </si>
  <si>
    <t>50</t>
  </si>
  <si>
    <t>783218111</t>
  </si>
  <si>
    <t>Lazurovací dvojnásobný syntetický nátěr tesařských konstrukcí</t>
  </si>
  <si>
    <t>-667377453</t>
  </si>
  <si>
    <t>51</t>
  </si>
  <si>
    <t>783232101</t>
  </si>
  <si>
    <t>Lokální tmelení tesařských kcí do 10 % pl epoxidovým tmelem</t>
  </si>
  <si>
    <t>-1817959317</t>
  </si>
  <si>
    <t>52</t>
  </si>
  <si>
    <t>783237101</t>
  </si>
  <si>
    <t>Krycí jednonásobný epoxidový nátěr tesařských konstrukcí</t>
  </si>
  <si>
    <t>160411151</t>
  </si>
  <si>
    <t>53</t>
  </si>
  <si>
    <t>783263101</t>
  </si>
  <si>
    <t>Napouštěcí jednonásobný olejový nátěr tesařských konstrukcí zabudovaných do konstrukce</t>
  </si>
  <si>
    <t>1528007162</t>
  </si>
  <si>
    <t>54</t>
  </si>
  <si>
    <t>783301303</t>
  </si>
  <si>
    <t>Bezoplachové odrezivění zámečnických konstrukcí</t>
  </si>
  <si>
    <t>-1612655917</t>
  </si>
  <si>
    <t>55</t>
  </si>
  <si>
    <t>783301313</t>
  </si>
  <si>
    <t>Odmaštění zámečnických konstrukcí ředidlovým odmašťovačem</t>
  </si>
  <si>
    <t>2038724613</t>
  </si>
  <si>
    <t>56</t>
  </si>
  <si>
    <t>783301401</t>
  </si>
  <si>
    <t>Ometení zámečnických konstrukcí</t>
  </si>
  <si>
    <t>-438478828</t>
  </si>
  <si>
    <t>57</t>
  </si>
  <si>
    <t>783334101</t>
  </si>
  <si>
    <t>Základní jednonásobný epoxidový nátěr zámečnických konstrukcí</t>
  </si>
  <si>
    <t>1021118698</t>
  </si>
  <si>
    <t>58</t>
  </si>
  <si>
    <t>783334201</t>
  </si>
  <si>
    <t>Základní antikorozní jednonásobný epoxidový nátěr zámečnických konstrukcí</t>
  </si>
  <si>
    <t>-412936785</t>
  </si>
  <si>
    <t>59</t>
  </si>
  <si>
    <t>783335101</t>
  </si>
  <si>
    <t>Mezinátěr jednonásobný epoxidový mezinátěr zámečnických konstrukcí</t>
  </si>
  <si>
    <t>-1725305303</t>
  </si>
  <si>
    <t>60</t>
  </si>
  <si>
    <t>783337101</t>
  </si>
  <si>
    <t>Krycí jednonásobný epoxidový nátěr zámečnických konstrukcí</t>
  </si>
  <si>
    <t>901214980</t>
  </si>
  <si>
    <t>VRN</t>
  </si>
  <si>
    <t>Vedlejší rozpočtové náklady</t>
  </si>
  <si>
    <t>VRN3</t>
  </si>
  <si>
    <t>Zařízení staveniště</t>
  </si>
  <si>
    <t>61</t>
  </si>
  <si>
    <t>032002000</t>
  </si>
  <si>
    <t>Vybavení staveniště</t>
  </si>
  <si>
    <t>kpl</t>
  </si>
  <si>
    <t>1024</t>
  </si>
  <si>
    <t>101072419</t>
  </si>
  <si>
    <t>62</t>
  </si>
  <si>
    <t>033002000</t>
  </si>
  <si>
    <t>Připojení staveniště na inženýrské sítě</t>
  </si>
  <si>
    <t>770887598</t>
  </si>
  <si>
    <t>63</t>
  </si>
  <si>
    <t>034002000</t>
  </si>
  <si>
    <t>Zabezpečení staveniště</t>
  </si>
  <si>
    <t>-377707333</t>
  </si>
  <si>
    <t>64</t>
  </si>
  <si>
    <t>039002000</t>
  </si>
  <si>
    <t>Zrušení zařízení staveniště</t>
  </si>
  <si>
    <t>854958391</t>
  </si>
  <si>
    <t>VRN6</t>
  </si>
  <si>
    <t>Územní vlivy</t>
  </si>
  <si>
    <t>65</t>
  </si>
  <si>
    <t>062002000</t>
  </si>
  <si>
    <t>Ztížené dopravní podmínky</t>
  </si>
  <si>
    <t>-1586377778</t>
  </si>
  <si>
    <t>66</t>
  </si>
  <si>
    <t>062503000</t>
  </si>
  <si>
    <t>Složitý terén staveniště</t>
  </si>
  <si>
    <t>184768885</t>
  </si>
  <si>
    <t>VRN7</t>
  </si>
  <si>
    <t>Provozní vlivy</t>
  </si>
  <si>
    <t>67</t>
  </si>
  <si>
    <t>071103000</t>
  </si>
  <si>
    <t>Provoz investora</t>
  </si>
  <si>
    <t>-1511124655</t>
  </si>
  <si>
    <t>68</t>
  </si>
  <si>
    <t>075503000</t>
  </si>
  <si>
    <t>Ochranná pásma památková</t>
  </si>
  <si>
    <t>1111911739</t>
  </si>
  <si>
    <t>VRN9</t>
  </si>
  <si>
    <t>Ostatní náklady</t>
  </si>
  <si>
    <t>69</t>
  </si>
  <si>
    <t>091404000</t>
  </si>
  <si>
    <t>Práce na památkovém objektu</t>
  </si>
  <si>
    <t>876935670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</si>
</sst>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0" t="s">
        <v>14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1"/>
      <c r="AL5" s="21"/>
      <c r="AM5" s="21"/>
      <c r="AN5" s="21"/>
      <c r="AO5" s="21"/>
      <c r="AP5" s="21"/>
      <c r="AQ5" s="21"/>
      <c r="AR5" s="19"/>
      <c r="BE5" s="237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2" t="s">
        <v>17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1"/>
      <c r="AL6" s="21"/>
      <c r="AM6" s="21"/>
      <c r="AN6" s="21"/>
      <c r="AO6" s="21"/>
      <c r="AP6" s="21"/>
      <c r="AQ6" s="21"/>
      <c r="AR6" s="19"/>
      <c r="BE6" s="23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38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38"/>
      <c r="BS8" s="16" t="s">
        <v>6</v>
      </c>
    </row>
    <row r="9" spans="1:74" s="1" customFormat="1" ht="29.25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0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0" t="s">
        <v>29</v>
      </c>
      <c r="AO9" s="21"/>
      <c r="AP9" s="21"/>
      <c r="AQ9" s="21"/>
      <c r="AR9" s="19"/>
      <c r="BE9" s="238"/>
      <c r="BS9" s="16" t="s">
        <v>6</v>
      </c>
    </row>
    <row r="10" spans="1:74" s="1" customFormat="1" ht="12" customHeight="1">
      <c r="B10" s="20"/>
      <c r="C10" s="21"/>
      <c r="D10" s="28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31</v>
      </c>
      <c r="AL10" s="21"/>
      <c r="AM10" s="21"/>
      <c r="AN10" s="26" t="s">
        <v>1</v>
      </c>
      <c r="AO10" s="21"/>
      <c r="AP10" s="21"/>
      <c r="AQ10" s="21"/>
      <c r="AR10" s="19"/>
      <c r="BE10" s="238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1</v>
      </c>
      <c r="AO11" s="21"/>
      <c r="AP11" s="21"/>
      <c r="AQ11" s="21"/>
      <c r="AR11" s="19"/>
      <c r="BE11" s="238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8"/>
      <c r="BS12" s="16" t="s">
        <v>6</v>
      </c>
    </row>
    <row r="13" spans="1:74" s="1" customFormat="1" ht="12" customHeight="1">
      <c r="B13" s="20"/>
      <c r="C13" s="21"/>
      <c r="D13" s="28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31</v>
      </c>
      <c r="AL13" s="21"/>
      <c r="AM13" s="21"/>
      <c r="AN13" s="31" t="s">
        <v>35</v>
      </c>
      <c r="AO13" s="21"/>
      <c r="AP13" s="21"/>
      <c r="AQ13" s="21"/>
      <c r="AR13" s="19"/>
      <c r="BE13" s="238"/>
      <c r="BS13" s="16" t="s">
        <v>6</v>
      </c>
    </row>
    <row r="14" spans="1:74" ht="12.75">
      <c r="B14" s="20"/>
      <c r="C14" s="21"/>
      <c r="D14" s="21"/>
      <c r="E14" s="243" t="s">
        <v>35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8" t="s">
        <v>33</v>
      </c>
      <c r="AL14" s="21"/>
      <c r="AM14" s="21"/>
      <c r="AN14" s="31" t="s">
        <v>35</v>
      </c>
      <c r="AO14" s="21"/>
      <c r="AP14" s="21"/>
      <c r="AQ14" s="21"/>
      <c r="AR14" s="19"/>
      <c r="BE14" s="238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8"/>
      <c r="BS15" s="16" t="s">
        <v>4</v>
      </c>
    </row>
    <row r="16" spans="1:74" s="1" customFormat="1" ht="12" customHeight="1">
      <c r="B16" s="20"/>
      <c r="C16" s="21"/>
      <c r="D16" s="28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31</v>
      </c>
      <c r="AL16" s="21"/>
      <c r="AM16" s="21"/>
      <c r="AN16" s="26" t="s">
        <v>1</v>
      </c>
      <c r="AO16" s="21"/>
      <c r="AP16" s="21"/>
      <c r="AQ16" s="21"/>
      <c r="AR16" s="19"/>
      <c r="BE16" s="238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1</v>
      </c>
      <c r="AO17" s="21"/>
      <c r="AP17" s="21"/>
      <c r="AQ17" s="21"/>
      <c r="AR17" s="19"/>
      <c r="BE17" s="238"/>
      <c r="BS17" s="16" t="s">
        <v>38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8"/>
      <c r="BS18" s="16" t="s">
        <v>6</v>
      </c>
    </row>
    <row r="19" spans="1:71" s="1" customFormat="1" ht="12" customHeight="1">
      <c r="B19" s="20"/>
      <c r="C19" s="21"/>
      <c r="D19" s="28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31</v>
      </c>
      <c r="AL19" s="21"/>
      <c r="AM19" s="21"/>
      <c r="AN19" s="26" t="s">
        <v>1</v>
      </c>
      <c r="AO19" s="21"/>
      <c r="AP19" s="21"/>
      <c r="AQ19" s="21"/>
      <c r="AR19" s="19"/>
      <c r="BE19" s="238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238"/>
      <c r="BS20" s="16" t="s">
        <v>38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8"/>
    </row>
    <row r="22" spans="1:71" s="1" customFormat="1" ht="12" customHeight="1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8"/>
    </row>
    <row r="23" spans="1:71" s="1" customFormat="1" ht="16.5" customHeight="1">
      <c r="B23" s="20"/>
      <c r="C23" s="21"/>
      <c r="D23" s="21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21"/>
      <c r="AP23" s="21"/>
      <c r="AQ23" s="21"/>
      <c r="AR23" s="19"/>
      <c r="BE23" s="238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8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38"/>
    </row>
    <row r="26" spans="1:71" s="2" customFormat="1" ht="25.9" customHeight="1">
      <c r="A26" s="34"/>
      <c r="B26" s="35"/>
      <c r="C26" s="36"/>
      <c r="D26" s="37" t="s">
        <v>41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46">
        <f>ROUND(AG94,2)</f>
        <v>0</v>
      </c>
      <c r="AL26" s="247"/>
      <c r="AM26" s="247"/>
      <c r="AN26" s="247"/>
      <c r="AO26" s="247"/>
      <c r="AP26" s="36"/>
      <c r="AQ26" s="36"/>
      <c r="AR26" s="39"/>
      <c r="BE26" s="23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3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48" t="s">
        <v>42</v>
      </c>
      <c r="M28" s="248"/>
      <c r="N28" s="248"/>
      <c r="O28" s="248"/>
      <c r="P28" s="248"/>
      <c r="Q28" s="36"/>
      <c r="R28" s="36"/>
      <c r="S28" s="36"/>
      <c r="T28" s="36"/>
      <c r="U28" s="36"/>
      <c r="V28" s="36"/>
      <c r="W28" s="248" t="s">
        <v>43</v>
      </c>
      <c r="X28" s="248"/>
      <c r="Y28" s="248"/>
      <c r="Z28" s="248"/>
      <c r="AA28" s="248"/>
      <c r="AB28" s="248"/>
      <c r="AC28" s="248"/>
      <c r="AD28" s="248"/>
      <c r="AE28" s="248"/>
      <c r="AF28" s="36"/>
      <c r="AG28" s="36"/>
      <c r="AH28" s="36"/>
      <c r="AI28" s="36"/>
      <c r="AJ28" s="36"/>
      <c r="AK28" s="248" t="s">
        <v>44</v>
      </c>
      <c r="AL28" s="248"/>
      <c r="AM28" s="248"/>
      <c r="AN28" s="248"/>
      <c r="AO28" s="248"/>
      <c r="AP28" s="36"/>
      <c r="AQ28" s="36"/>
      <c r="AR28" s="39"/>
      <c r="BE28" s="238"/>
    </row>
    <row r="29" spans="1:71" s="3" customFormat="1" ht="14.45" customHeight="1">
      <c r="B29" s="40"/>
      <c r="C29" s="41"/>
      <c r="D29" s="28" t="s">
        <v>45</v>
      </c>
      <c r="E29" s="41"/>
      <c r="F29" s="28" t="s">
        <v>46</v>
      </c>
      <c r="G29" s="41"/>
      <c r="H29" s="41"/>
      <c r="I29" s="41"/>
      <c r="J29" s="41"/>
      <c r="K29" s="41"/>
      <c r="L29" s="251">
        <v>0.21</v>
      </c>
      <c r="M29" s="250"/>
      <c r="N29" s="250"/>
      <c r="O29" s="250"/>
      <c r="P29" s="250"/>
      <c r="Q29" s="41"/>
      <c r="R29" s="41"/>
      <c r="S29" s="41"/>
      <c r="T29" s="41"/>
      <c r="U29" s="41"/>
      <c r="V29" s="41"/>
      <c r="W29" s="249">
        <f>ROUND(AZ94, 2)</f>
        <v>0</v>
      </c>
      <c r="X29" s="250"/>
      <c r="Y29" s="250"/>
      <c r="Z29" s="250"/>
      <c r="AA29" s="250"/>
      <c r="AB29" s="250"/>
      <c r="AC29" s="250"/>
      <c r="AD29" s="250"/>
      <c r="AE29" s="250"/>
      <c r="AF29" s="41"/>
      <c r="AG29" s="41"/>
      <c r="AH29" s="41"/>
      <c r="AI29" s="41"/>
      <c r="AJ29" s="41"/>
      <c r="AK29" s="249">
        <f>ROUND(AV94, 2)</f>
        <v>0</v>
      </c>
      <c r="AL29" s="250"/>
      <c r="AM29" s="250"/>
      <c r="AN29" s="250"/>
      <c r="AO29" s="250"/>
      <c r="AP29" s="41"/>
      <c r="AQ29" s="41"/>
      <c r="AR29" s="42"/>
      <c r="BE29" s="239"/>
    </row>
    <row r="30" spans="1:71" s="3" customFormat="1" ht="14.45" customHeight="1">
      <c r="B30" s="40"/>
      <c r="C30" s="41"/>
      <c r="D30" s="41"/>
      <c r="E30" s="41"/>
      <c r="F30" s="28" t="s">
        <v>47</v>
      </c>
      <c r="G30" s="41"/>
      <c r="H30" s="41"/>
      <c r="I30" s="41"/>
      <c r="J30" s="41"/>
      <c r="K30" s="41"/>
      <c r="L30" s="251">
        <v>0.15</v>
      </c>
      <c r="M30" s="250"/>
      <c r="N30" s="250"/>
      <c r="O30" s="250"/>
      <c r="P30" s="250"/>
      <c r="Q30" s="41"/>
      <c r="R30" s="41"/>
      <c r="S30" s="41"/>
      <c r="T30" s="41"/>
      <c r="U30" s="41"/>
      <c r="V30" s="41"/>
      <c r="W30" s="249">
        <f>ROUND(BA94, 2)</f>
        <v>0</v>
      </c>
      <c r="X30" s="250"/>
      <c r="Y30" s="250"/>
      <c r="Z30" s="250"/>
      <c r="AA30" s="250"/>
      <c r="AB30" s="250"/>
      <c r="AC30" s="250"/>
      <c r="AD30" s="250"/>
      <c r="AE30" s="250"/>
      <c r="AF30" s="41"/>
      <c r="AG30" s="41"/>
      <c r="AH30" s="41"/>
      <c r="AI30" s="41"/>
      <c r="AJ30" s="41"/>
      <c r="AK30" s="249">
        <f>ROUND(AW94, 2)</f>
        <v>0</v>
      </c>
      <c r="AL30" s="250"/>
      <c r="AM30" s="250"/>
      <c r="AN30" s="250"/>
      <c r="AO30" s="250"/>
      <c r="AP30" s="41"/>
      <c r="AQ30" s="41"/>
      <c r="AR30" s="42"/>
      <c r="BE30" s="239"/>
    </row>
    <row r="31" spans="1:71" s="3" customFormat="1" ht="14.45" hidden="1" customHeight="1">
      <c r="B31" s="40"/>
      <c r="C31" s="41"/>
      <c r="D31" s="41"/>
      <c r="E31" s="41"/>
      <c r="F31" s="28" t="s">
        <v>48</v>
      </c>
      <c r="G31" s="41"/>
      <c r="H31" s="41"/>
      <c r="I31" s="41"/>
      <c r="J31" s="41"/>
      <c r="K31" s="41"/>
      <c r="L31" s="251">
        <v>0.21</v>
      </c>
      <c r="M31" s="250"/>
      <c r="N31" s="250"/>
      <c r="O31" s="250"/>
      <c r="P31" s="250"/>
      <c r="Q31" s="41"/>
      <c r="R31" s="41"/>
      <c r="S31" s="41"/>
      <c r="T31" s="41"/>
      <c r="U31" s="41"/>
      <c r="V31" s="41"/>
      <c r="W31" s="249">
        <f>ROUND(BB94, 2)</f>
        <v>0</v>
      </c>
      <c r="X31" s="250"/>
      <c r="Y31" s="250"/>
      <c r="Z31" s="250"/>
      <c r="AA31" s="250"/>
      <c r="AB31" s="250"/>
      <c r="AC31" s="250"/>
      <c r="AD31" s="250"/>
      <c r="AE31" s="250"/>
      <c r="AF31" s="41"/>
      <c r="AG31" s="41"/>
      <c r="AH31" s="41"/>
      <c r="AI31" s="41"/>
      <c r="AJ31" s="41"/>
      <c r="AK31" s="249">
        <v>0</v>
      </c>
      <c r="AL31" s="250"/>
      <c r="AM31" s="250"/>
      <c r="AN31" s="250"/>
      <c r="AO31" s="250"/>
      <c r="AP31" s="41"/>
      <c r="AQ31" s="41"/>
      <c r="AR31" s="42"/>
      <c r="BE31" s="239"/>
    </row>
    <row r="32" spans="1:71" s="3" customFormat="1" ht="14.45" hidden="1" customHeight="1">
      <c r="B32" s="40"/>
      <c r="C32" s="41"/>
      <c r="D32" s="41"/>
      <c r="E32" s="41"/>
      <c r="F32" s="28" t="s">
        <v>49</v>
      </c>
      <c r="G32" s="41"/>
      <c r="H32" s="41"/>
      <c r="I32" s="41"/>
      <c r="J32" s="41"/>
      <c r="K32" s="41"/>
      <c r="L32" s="251">
        <v>0.15</v>
      </c>
      <c r="M32" s="250"/>
      <c r="N32" s="250"/>
      <c r="O32" s="250"/>
      <c r="P32" s="250"/>
      <c r="Q32" s="41"/>
      <c r="R32" s="41"/>
      <c r="S32" s="41"/>
      <c r="T32" s="41"/>
      <c r="U32" s="41"/>
      <c r="V32" s="41"/>
      <c r="W32" s="249">
        <f>ROUND(BC94, 2)</f>
        <v>0</v>
      </c>
      <c r="X32" s="250"/>
      <c r="Y32" s="250"/>
      <c r="Z32" s="250"/>
      <c r="AA32" s="250"/>
      <c r="AB32" s="250"/>
      <c r="AC32" s="250"/>
      <c r="AD32" s="250"/>
      <c r="AE32" s="250"/>
      <c r="AF32" s="41"/>
      <c r="AG32" s="41"/>
      <c r="AH32" s="41"/>
      <c r="AI32" s="41"/>
      <c r="AJ32" s="41"/>
      <c r="AK32" s="249">
        <v>0</v>
      </c>
      <c r="AL32" s="250"/>
      <c r="AM32" s="250"/>
      <c r="AN32" s="250"/>
      <c r="AO32" s="250"/>
      <c r="AP32" s="41"/>
      <c r="AQ32" s="41"/>
      <c r="AR32" s="42"/>
      <c r="BE32" s="239"/>
    </row>
    <row r="33" spans="1:57" s="3" customFormat="1" ht="14.45" hidden="1" customHeight="1">
      <c r="B33" s="40"/>
      <c r="C33" s="41"/>
      <c r="D33" s="41"/>
      <c r="E33" s="41"/>
      <c r="F33" s="28" t="s">
        <v>50</v>
      </c>
      <c r="G33" s="41"/>
      <c r="H33" s="41"/>
      <c r="I33" s="41"/>
      <c r="J33" s="41"/>
      <c r="K33" s="41"/>
      <c r="L33" s="251">
        <v>0</v>
      </c>
      <c r="M33" s="250"/>
      <c r="N33" s="250"/>
      <c r="O33" s="250"/>
      <c r="P33" s="250"/>
      <c r="Q33" s="41"/>
      <c r="R33" s="41"/>
      <c r="S33" s="41"/>
      <c r="T33" s="41"/>
      <c r="U33" s="41"/>
      <c r="V33" s="41"/>
      <c r="W33" s="249">
        <f>ROUND(BD94, 2)</f>
        <v>0</v>
      </c>
      <c r="X33" s="250"/>
      <c r="Y33" s="250"/>
      <c r="Z33" s="250"/>
      <c r="AA33" s="250"/>
      <c r="AB33" s="250"/>
      <c r="AC33" s="250"/>
      <c r="AD33" s="250"/>
      <c r="AE33" s="250"/>
      <c r="AF33" s="41"/>
      <c r="AG33" s="41"/>
      <c r="AH33" s="41"/>
      <c r="AI33" s="41"/>
      <c r="AJ33" s="41"/>
      <c r="AK33" s="249">
        <v>0</v>
      </c>
      <c r="AL33" s="250"/>
      <c r="AM33" s="250"/>
      <c r="AN33" s="250"/>
      <c r="AO33" s="250"/>
      <c r="AP33" s="41"/>
      <c r="AQ33" s="41"/>
      <c r="AR33" s="42"/>
      <c r="BE33" s="23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38"/>
    </row>
    <row r="35" spans="1:57" s="2" customFormat="1" ht="25.9" customHeight="1">
      <c r="A35" s="34"/>
      <c r="B35" s="35"/>
      <c r="C35" s="43"/>
      <c r="D35" s="44" t="s">
        <v>51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52</v>
      </c>
      <c r="U35" s="45"/>
      <c r="V35" s="45"/>
      <c r="W35" s="45"/>
      <c r="X35" s="252" t="s">
        <v>53</v>
      </c>
      <c r="Y35" s="253"/>
      <c r="Z35" s="253"/>
      <c r="AA35" s="253"/>
      <c r="AB35" s="253"/>
      <c r="AC35" s="45"/>
      <c r="AD35" s="45"/>
      <c r="AE35" s="45"/>
      <c r="AF35" s="45"/>
      <c r="AG35" s="45"/>
      <c r="AH35" s="45"/>
      <c r="AI35" s="45"/>
      <c r="AJ35" s="45"/>
      <c r="AK35" s="254">
        <f>SUM(AK26:AK33)</f>
        <v>0</v>
      </c>
      <c r="AL35" s="253"/>
      <c r="AM35" s="253"/>
      <c r="AN35" s="253"/>
      <c r="AO35" s="25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55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4"/>
      <c r="B60" s="35"/>
      <c r="C60" s="36"/>
      <c r="D60" s="52" t="s">
        <v>56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57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56</v>
      </c>
      <c r="AI60" s="38"/>
      <c r="AJ60" s="38"/>
      <c r="AK60" s="38"/>
      <c r="AL60" s="38"/>
      <c r="AM60" s="52" t="s">
        <v>57</v>
      </c>
      <c r="AN60" s="38"/>
      <c r="AO60" s="38"/>
      <c r="AP60" s="36"/>
      <c r="AQ60" s="36"/>
      <c r="AR60" s="39"/>
      <c r="BE60" s="34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4"/>
      <c r="B64" s="35"/>
      <c r="C64" s="36"/>
      <c r="D64" s="49" t="s">
        <v>58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59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4"/>
      <c r="B75" s="35"/>
      <c r="C75" s="36"/>
      <c r="D75" s="52" t="s">
        <v>56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57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56</v>
      </c>
      <c r="AI75" s="38"/>
      <c r="AJ75" s="38"/>
      <c r="AK75" s="38"/>
      <c r="AL75" s="38"/>
      <c r="AM75" s="52" t="s">
        <v>57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5" customHeight="1">
      <c r="A82" s="34"/>
      <c r="B82" s="35"/>
      <c r="C82" s="22" t="s">
        <v>60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2023-31-07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6" t="str">
        <f>K6</f>
        <v>Domov Na Zámku Kyjovice - Výměna  balkonu budovy čp 104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63"/>
      <c r="AL85" s="63"/>
      <c r="AM85" s="63"/>
      <c r="AN85" s="63"/>
      <c r="AO85" s="63"/>
      <c r="AP85" s="63"/>
      <c r="AQ85" s="63"/>
      <c r="AR85" s="64"/>
    </row>
    <row r="86" spans="1:90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8" t="s">
        <v>22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Kyjovice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24</v>
      </c>
      <c r="AJ87" s="36"/>
      <c r="AK87" s="36"/>
      <c r="AL87" s="36"/>
      <c r="AM87" s="258" t="str">
        <f>IF(AN8= "","",AN8)</f>
        <v>21. 9. 2023</v>
      </c>
      <c r="AN87" s="258"/>
      <c r="AO87" s="36"/>
      <c r="AP87" s="36"/>
      <c r="AQ87" s="36"/>
      <c r="AR87" s="39"/>
      <c r="BE87" s="34"/>
    </row>
    <row r="88" spans="1:90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15.2" customHeight="1">
      <c r="A89" s="34"/>
      <c r="B89" s="35"/>
      <c r="C89" s="28" t="s">
        <v>30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Domov Na Zámku Kyjovice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36</v>
      </c>
      <c r="AJ89" s="36"/>
      <c r="AK89" s="36"/>
      <c r="AL89" s="36"/>
      <c r="AM89" s="259" t="str">
        <f>IF(E17="","",E17)</f>
        <v xml:space="preserve"> </v>
      </c>
      <c r="AN89" s="260"/>
      <c r="AO89" s="260"/>
      <c r="AP89" s="260"/>
      <c r="AQ89" s="36"/>
      <c r="AR89" s="39"/>
      <c r="AS89" s="261" t="s">
        <v>61</v>
      </c>
      <c r="AT89" s="26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2" customHeight="1">
      <c r="A90" s="34"/>
      <c r="B90" s="35"/>
      <c r="C90" s="28" t="s">
        <v>34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39</v>
      </c>
      <c r="AJ90" s="36"/>
      <c r="AK90" s="36"/>
      <c r="AL90" s="36"/>
      <c r="AM90" s="259" t="str">
        <f>IF(E20="","",E20)</f>
        <v xml:space="preserve"> </v>
      </c>
      <c r="AN90" s="260"/>
      <c r="AO90" s="260"/>
      <c r="AP90" s="260"/>
      <c r="AQ90" s="36"/>
      <c r="AR90" s="39"/>
      <c r="AS90" s="263"/>
      <c r="AT90" s="26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5"/>
      <c r="AT91" s="26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67" t="s">
        <v>62</v>
      </c>
      <c r="D92" s="268"/>
      <c r="E92" s="268"/>
      <c r="F92" s="268"/>
      <c r="G92" s="268"/>
      <c r="H92" s="73"/>
      <c r="I92" s="269" t="s">
        <v>63</v>
      </c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70" t="s">
        <v>64</v>
      </c>
      <c r="AH92" s="268"/>
      <c r="AI92" s="268"/>
      <c r="AJ92" s="268"/>
      <c r="AK92" s="268"/>
      <c r="AL92" s="268"/>
      <c r="AM92" s="268"/>
      <c r="AN92" s="269" t="s">
        <v>65</v>
      </c>
      <c r="AO92" s="268"/>
      <c r="AP92" s="271"/>
      <c r="AQ92" s="74" t="s">
        <v>66</v>
      </c>
      <c r="AR92" s="39"/>
      <c r="AS92" s="75" t="s">
        <v>67</v>
      </c>
      <c r="AT92" s="76" t="s">
        <v>68</v>
      </c>
      <c r="AU92" s="76" t="s">
        <v>69</v>
      </c>
      <c r="AV92" s="76" t="s">
        <v>70</v>
      </c>
      <c r="AW92" s="76" t="s">
        <v>71</v>
      </c>
      <c r="AX92" s="76" t="s">
        <v>72</v>
      </c>
      <c r="AY92" s="76" t="s">
        <v>73</v>
      </c>
      <c r="AZ92" s="76" t="s">
        <v>74</v>
      </c>
      <c r="BA92" s="76" t="s">
        <v>75</v>
      </c>
      <c r="BB92" s="76" t="s">
        <v>76</v>
      </c>
      <c r="BC92" s="76" t="s">
        <v>77</v>
      </c>
      <c r="BD92" s="77" t="s">
        <v>78</v>
      </c>
      <c r="BE92" s="34"/>
    </row>
    <row r="93" spans="1:90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50000000000003" customHeight="1">
      <c r="B94" s="81"/>
      <c r="C94" s="82" t="s">
        <v>79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5">
        <f>ROUND(AG95,2)</f>
        <v>0</v>
      </c>
      <c r="AH94" s="275"/>
      <c r="AI94" s="275"/>
      <c r="AJ94" s="275"/>
      <c r="AK94" s="275"/>
      <c r="AL94" s="275"/>
      <c r="AM94" s="275"/>
      <c r="AN94" s="276">
        <f>SUM(AG94,AT94)</f>
        <v>0</v>
      </c>
      <c r="AO94" s="276"/>
      <c r="AP94" s="276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80</v>
      </c>
      <c r="BT94" s="91" t="s">
        <v>81</v>
      </c>
      <c r="BV94" s="91" t="s">
        <v>82</v>
      </c>
      <c r="BW94" s="91" t="s">
        <v>5</v>
      </c>
      <c r="BX94" s="91" t="s">
        <v>83</v>
      </c>
      <c r="CL94" s="91" t="s">
        <v>19</v>
      </c>
    </row>
    <row r="95" spans="1:90" s="7" customFormat="1" ht="24.75" customHeight="1">
      <c r="A95" s="92" t="s">
        <v>84</v>
      </c>
      <c r="B95" s="93"/>
      <c r="C95" s="94"/>
      <c r="D95" s="274" t="s">
        <v>14</v>
      </c>
      <c r="E95" s="274"/>
      <c r="F95" s="274"/>
      <c r="G95" s="274"/>
      <c r="H95" s="274"/>
      <c r="I95" s="95"/>
      <c r="J95" s="274" t="s">
        <v>17</v>
      </c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  <c r="AF95" s="274"/>
      <c r="AG95" s="272">
        <f>'2023-31-07 - Domov Na Zám...'!J28</f>
        <v>0</v>
      </c>
      <c r="AH95" s="273"/>
      <c r="AI95" s="273"/>
      <c r="AJ95" s="273"/>
      <c r="AK95" s="273"/>
      <c r="AL95" s="273"/>
      <c r="AM95" s="273"/>
      <c r="AN95" s="272">
        <f>SUM(AG95,AT95)</f>
        <v>0</v>
      </c>
      <c r="AO95" s="273"/>
      <c r="AP95" s="273"/>
      <c r="AQ95" s="96" t="s">
        <v>85</v>
      </c>
      <c r="AR95" s="97"/>
      <c r="AS95" s="98">
        <v>0</v>
      </c>
      <c r="AT95" s="99">
        <f>ROUND(SUM(AV95:AW95),2)</f>
        <v>0</v>
      </c>
      <c r="AU95" s="100">
        <f>'2023-31-07 - Domov Na Zám...'!P124</f>
        <v>0</v>
      </c>
      <c r="AV95" s="99">
        <f>'2023-31-07 - Domov Na Zám...'!J31</f>
        <v>0</v>
      </c>
      <c r="AW95" s="99">
        <f>'2023-31-07 - Domov Na Zám...'!J32</f>
        <v>0</v>
      </c>
      <c r="AX95" s="99">
        <f>'2023-31-07 - Domov Na Zám...'!J33</f>
        <v>0</v>
      </c>
      <c r="AY95" s="99">
        <f>'2023-31-07 - Domov Na Zám...'!J34</f>
        <v>0</v>
      </c>
      <c r="AZ95" s="99">
        <f>'2023-31-07 - Domov Na Zám...'!F31</f>
        <v>0</v>
      </c>
      <c r="BA95" s="99">
        <f>'2023-31-07 - Domov Na Zám...'!F32</f>
        <v>0</v>
      </c>
      <c r="BB95" s="99">
        <f>'2023-31-07 - Domov Na Zám...'!F33</f>
        <v>0</v>
      </c>
      <c r="BC95" s="99">
        <f>'2023-31-07 - Domov Na Zám...'!F34</f>
        <v>0</v>
      </c>
      <c r="BD95" s="101">
        <f>'2023-31-07 - Domov Na Zám...'!F35</f>
        <v>0</v>
      </c>
      <c r="BT95" s="102" t="s">
        <v>86</v>
      </c>
      <c r="BU95" s="102" t="s">
        <v>87</v>
      </c>
      <c r="BV95" s="102" t="s">
        <v>82</v>
      </c>
      <c r="BW95" s="102" t="s">
        <v>5</v>
      </c>
      <c r="BX95" s="102" t="s">
        <v>83</v>
      </c>
      <c r="CL95" s="102" t="s">
        <v>19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CGfMKBZR0rGWpT91uCaUHLX1b/k/4+1F6aNGFRZWWlG+3GOZdNdRUrRzRGnYH48wRwBEkj6fRee48FzMizep/A==" saltValue="dQOOVFgLfTvVOxQ66fL6Dv3Ha33J+S8MNZWfRrEs3iSvd+BbFyo7CbgTcY/+KDOK2Av4Ct7Xqyo0T+xhdWIP7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-31-07 - Domov Na Zám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88</v>
      </c>
    </row>
    <row r="4" spans="1:46" s="1" customFormat="1" ht="24.95" customHeight="1">
      <c r="B4" s="19"/>
      <c r="D4" s="105" t="s">
        <v>89</v>
      </c>
      <c r="L4" s="19"/>
      <c r="M4" s="10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4"/>
      <c r="B6" s="39"/>
      <c r="C6" s="34"/>
      <c r="D6" s="107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30" customHeight="1">
      <c r="A7" s="34"/>
      <c r="B7" s="39"/>
      <c r="C7" s="34"/>
      <c r="D7" s="34"/>
      <c r="E7" s="278" t="s">
        <v>17</v>
      </c>
      <c r="F7" s="279"/>
      <c r="G7" s="279"/>
      <c r="H7" s="279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1.25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7" t="s">
        <v>18</v>
      </c>
      <c r="E9" s="34"/>
      <c r="F9" s="108" t="s">
        <v>19</v>
      </c>
      <c r="G9" s="34"/>
      <c r="H9" s="34"/>
      <c r="I9" s="107" t="s">
        <v>20</v>
      </c>
      <c r="J9" s="108" t="s">
        <v>21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7" t="s">
        <v>22</v>
      </c>
      <c r="E10" s="34"/>
      <c r="F10" s="108" t="s">
        <v>23</v>
      </c>
      <c r="G10" s="34"/>
      <c r="H10" s="34"/>
      <c r="I10" s="107" t="s">
        <v>24</v>
      </c>
      <c r="J10" s="109" t="str">
        <f>'Rekapitulace stavby'!AN8</f>
        <v>21. 9. 2023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21.75" customHeight="1">
      <c r="A11" s="34"/>
      <c r="B11" s="39"/>
      <c r="C11" s="34"/>
      <c r="D11" s="110" t="s">
        <v>26</v>
      </c>
      <c r="E11" s="34"/>
      <c r="F11" s="111" t="s">
        <v>27</v>
      </c>
      <c r="G11" s="34"/>
      <c r="H11" s="34"/>
      <c r="I11" s="110" t="s">
        <v>28</v>
      </c>
      <c r="J11" s="111" t="s">
        <v>29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30</v>
      </c>
      <c r="E12" s="34"/>
      <c r="F12" s="34"/>
      <c r="G12" s="34"/>
      <c r="H12" s="34"/>
      <c r="I12" s="107" t="s">
        <v>31</v>
      </c>
      <c r="J12" s="108" t="s">
        <v>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8" t="s">
        <v>32</v>
      </c>
      <c r="F13" s="34"/>
      <c r="G13" s="34"/>
      <c r="H13" s="34"/>
      <c r="I13" s="107" t="s">
        <v>33</v>
      </c>
      <c r="J13" s="108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5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7" t="s">
        <v>34</v>
      </c>
      <c r="E15" s="34"/>
      <c r="F15" s="34"/>
      <c r="G15" s="34"/>
      <c r="H15" s="34"/>
      <c r="I15" s="107" t="s">
        <v>31</v>
      </c>
      <c r="J15" s="29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280" t="str">
        <f>'Rekapitulace stavby'!E14</f>
        <v>Vyplň údaj</v>
      </c>
      <c r="F16" s="281"/>
      <c r="G16" s="281"/>
      <c r="H16" s="281"/>
      <c r="I16" s="107" t="s">
        <v>33</v>
      </c>
      <c r="J16" s="29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5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7" t="s">
        <v>36</v>
      </c>
      <c r="E18" s="34"/>
      <c r="F18" s="34"/>
      <c r="G18" s="34"/>
      <c r="H18" s="34"/>
      <c r="I18" s="107" t="s">
        <v>31</v>
      </c>
      <c r="J18" s="108" t="str">
        <f>IF('Rekapitulace stavby'!AN16="","",'Rekapitulace stavby'!AN16)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8" t="str">
        <f>IF('Rekapitulace stavby'!E17="","",'Rekapitulace stavby'!E17)</f>
        <v xml:space="preserve"> </v>
      </c>
      <c r="F19" s="34"/>
      <c r="G19" s="34"/>
      <c r="H19" s="34"/>
      <c r="I19" s="107" t="s">
        <v>33</v>
      </c>
      <c r="J19" s="108" t="str">
        <f>IF('Rekapitulace stavby'!AN17="","",'Rekapitulace stavby'!AN17)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7" t="s">
        <v>39</v>
      </c>
      <c r="E21" s="34"/>
      <c r="F21" s="34"/>
      <c r="G21" s="34"/>
      <c r="H21" s="34"/>
      <c r="I21" s="107" t="s">
        <v>31</v>
      </c>
      <c r="J21" s="108" t="str">
        <f>IF('Rekapitulace stavby'!AN19="","",'Rekapitulace stavby'!AN19)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8" t="str">
        <f>IF('Rekapitulace stavby'!E20="","",'Rekapitulace stavby'!E20)</f>
        <v xml:space="preserve"> </v>
      </c>
      <c r="F22" s="34"/>
      <c r="G22" s="34"/>
      <c r="H22" s="34"/>
      <c r="I22" s="107" t="s">
        <v>33</v>
      </c>
      <c r="J22" s="108" t="str">
        <f>IF('Rekapitulace stavby'!AN20="","",'Rekapitulace stavby'!AN20)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7" t="s">
        <v>40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2"/>
      <c r="B25" s="113"/>
      <c r="C25" s="112"/>
      <c r="D25" s="112"/>
      <c r="E25" s="282" t="s">
        <v>1</v>
      </c>
      <c r="F25" s="282"/>
      <c r="G25" s="282"/>
      <c r="H25" s="282"/>
      <c r="I25" s="112"/>
      <c r="J25" s="112"/>
      <c r="K25" s="112"/>
      <c r="L25" s="114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115"/>
      <c r="E27" s="115"/>
      <c r="F27" s="115"/>
      <c r="G27" s="115"/>
      <c r="H27" s="115"/>
      <c r="I27" s="115"/>
      <c r="J27" s="115"/>
      <c r="K27" s="115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6" t="s">
        <v>41</v>
      </c>
      <c r="E28" s="34"/>
      <c r="F28" s="34"/>
      <c r="G28" s="34"/>
      <c r="H28" s="34"/>
      <c r="I28" s="34"/>
      <c r="J28" s="117">
        <f>ROUND(J124,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5"/>
      <c r="E29" s="115"/>
      <c r="F29" s="115"/>
      <c r="G29" s="115"/>
      <c r="H29" s="115"/>
      <c r="I29" s="115"/>
      <c r="J29" s="115"/>
      <c r="K29" s="115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9"/>
      <c r="C30" s="34"/>
      <c r="D30" s="34"/>
      <c r="E30" s="34"/>
      <c r="F30" s="118" t="s">
        <v>43</v>
      </c>
      <c r="G30" s="34"/>
      <c r="H30" s="34"/>
      <c r="I30" s="118" t="s">
        <v>42</v>
      </c>
      <c r="J30" s="118" t="s">
        <v>44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9"/>
      <c r="C31" s="34"/>
      <c r="D31" s="119" t="s">
        <v>45</v>
      </c>
      <c r="E31" s="107" t="s">
        <v>46</v>
      </c>
      <c r="F31" s="120">
        <f>ROUND((SUM(BE124:BE294)),  2)</f>
        <v>0</v>
      </c>
      <c r="G31" s="34"/>
      <c r="H31" s="34"/>
      <c r="I31" s="121">
        <v>0.21</v>
      </c>
      <c r="J31" s="120">
        <f>ROUND(((SUM(BE124:BE294))*I31),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107" t="s">
        <v>47</v>
      </c>
      <c r="F32" s="120">
        <f>ROUND((SUM(BF124:BF294)),  2)</f>
        <v>0</v>
      </c>
      <c r="G32" s="34"/>
      <c r="H32" s="34"/>
      <c r="I32" s="121">
        <v>0.15</v>
      </c>
      <c r="J32" s="120">
        <f>ROUND(((SUM(BF124:BF294))*I32),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34"/>
      <c r="E33" s="107" t="s">
        <v>48</v>
      </c>
      <c r="F33" s="120">
        <f>ROUND((SUM(BG124:BG294)),  2)</f>
        <v>0</v>
      </c>
      <c r="G33" s="34"/>
      <c r="H33" s="34"/>
      <c r="I33" s="121">
        <v>0.21</v>
      </c>
      <c r="J33" s="120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7" t="s">
        <v>49</v>
      </c>
      <c r="F34" s="120">
        <f>ROUND((SUM(BH124:BH294)),  2)</f>
        <v>0</v>
      </c>
      <c r="G34" s="34"/>
      <c r="H34" s="34"/>
      <c r="I34" s="121">
        <v>0.15</v>
      </c>
      <c r="J34" s="120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50</v>
      </c>
      <c r="F35" s="120">
        <f>ROUND((SUM(BI124:BI294)),  2)</f>
        <v>0</v>
      </c>
      <c r="G35" s="34"/>
      <c r="H35" s="34"/>
      <c r="I35" s="121">
        <v>0</v>
      </c>
      <c r="J35" s="12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5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2"/>
      <c r="D37" s="123" t="s">
        <v>51</v>
      </c>
      <c r="E37" s="124"/>
      <c r="F37" s="124"/>
      <c r="G37" s="125" t="s">
        <v>52</v>
      </c>
      <c r="H37" s="126" t="s">
        <v>53</v>
      </c>
      <c r="I37" s="124"/>
      <c r="J37" s="127">
        <f>SUM(J28:J35)</f>
        <v>0</v>
      </c>
      <c r="K37" s="128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29" t="s">
        <v>54</v>
      </c>
      <c r="E49" s="130"/>
      <c r="F49" s="130"/>
      <c r="G49" s="129" t="s">
        <v>55</v>
      </c>
      <c r="H49" s="130"/>
      <c r="I49" s="130"/>
      <c r="J49" s="130"/>
      <c r="K49" s="130"/>
      <c r="L49" s="51"/>
    </row>
    <row r="50" spans="1:31" ht="11.25">
      <c r="B50" s="19"/>
      <c r="L50" s="19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s="2" customFormat="1" ht="12.75">
      <c r="A60" s="34"/>
      <c r="B60" s="39"/>
      <c r="C60" s="34"/>
      <c r="D60" s="131" t="s">
        <v>56</v>
      </c>
      <c r="E60" s="132"/>
      <c r="F60" s="133" t="s">
        <v>57</v>
      </c>
      <c r="G60" s="131" t="s">
        <v>56</v>
      </c>
      <c r="H60" s="132"/>
      <c r="I60" s="132"/>
      <c r="J60" s="134" t="s">
        <v>57</v>
      </c>
      <c r="K60" s="132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ht="11.25">
      <c r="B61" s="19"/>
      <c r="L61" s="19"/>
    </row>
    <row r="62" spans="1:31" ht="11.25">
      <c r="B62" s="19"/>
      <c r="L62" s="19"/>
    </row>
    <row r="63" spans="1:31" ht="11.25">
      <c r="B63" s="19"/>
      <c r="L63" s="19"/>
    </row>
    <row r="64" spans="1:31" s="2" customFormat="1" ht="12.75">
      <c r="A64" s="34"/>
      <c r="B64" s="39"/>
      <c r="C64" s="34"/>
      <c r="D64" s="129" t="s">
        <v>58</v>
      </c>
      <c r="E64" s="135"/>
      <c r="F64" s="135"/>
      <c r="G64" s="129" t="s">
        <v>59</v>
      </c>
      <c r="H64" s="135"/>
      <c r="I64" s="135"/>
      <c r="J64" s="135"/>
      <c r="K64" s="135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ht="11.25">
      <c r="B65" s="19"/>
      <c r="L65" s="19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s="2" customFormat="1" ht="12.75">
      <c r="A75" s="34"/>
      <c r="B75" s="39"/>
      <c r="C75" s="34"/>
      <c r="D75" s="131" t="s">
        <v>56</v>
      </c>
      <c r="E75" s="132"/>
      <c r="F75" s="133" t="s">
        <v>57</v>
      </c>
      <c r="G75" s="131" t="s">
        <v>56</v>
      </c>
      <c r="H75" s="132"/>
      <c r="I75" s="132"/>
      <c r="J75" s="134" t="s">
        <v>57</v>
      </c>
      <c r="K75" s="132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38"/>
      <c r="C80" s="139"/>
      <c r="D80" s="139"/>
      <c r="E80" s="139"/>
      <c r="F80" s="139"/>
      <c r="G80" s="139"/>
      <c r="H80" s="139"/>
      <c r="I80" s="139"/>
      <c r="J80" s="139"/>
      <c r="K80" s="139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47" s="2" customFormat="1" ht="24.95" customHeight="1">
      <c r="A81" s="34"/>
      <c r="B81" s="35"/>
      <c r="C81" s="22" t="s">
        <v>90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30" customHeight="1">
      <c r="A84" s="34"/>
      <c r="B84" s="35"/>
      <c r="C84" s="36"/>
      <c r="D84" s="36"/>
      <c r="E84" s="256" t="str">
        <f>E7</f>
        <v>Domov Na Zámku Kyjovice - Výměna  balkonu budovy čp 104</v>
      </c>
      <c r="F84" s="283"/>
      <c r="G84" s="283"/>
      <c r="H84" s="283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8" t="s">
        <v>22</v>
      </c>
      <c r="D86" s="36"/>
      <c r="E86" s="36"/>
      <c r="F86" s="26" t="str">
        <f>F10</f>
        <v>Kyjovice</v>
      </c>
      <c r="G86" s="36"/>
      <c r="H86" s="36"/>
      <c r="I86" s="28" t="s">
        <v>24</v>
      </c>
      <c r="J86" s="66" t="str">
        <f>IF(J10="","",J10)</f>
        <v>21. 9. 2023</v>
      </c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15.2" customHeight="1">
      <c r="A88" s="34"/>
      <c r="B88" s="35"/>
      <c r="C88" s="28" t="s">
        <v>30</v>
      </c>
      <c r="D88" s="36"/>
      <c r="E88" s="36"/>
      <c r="F88" s="26" t="str">
        <f>E13</f>
        <v>Domov Na Zámku Kyjovice</v>
      </c>
      <c r="G88" s="36"/>
      <c r="H88" s="36"/>
      <c r="I88" s="28" t="s">
        <v>36</v>
      </c>
      <c r="J88" s="32" t="str">
        <f>E19</f>
        <v xml:space="preserve"> </v>
      </c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5.2" customHeight="1">
      <c r="A89" s="34"/>
      <c r="B89" s="35"/>
      <c r="C89" s="28" t="s">
        <v>34</v>
      </c>
      <c r="D89" s="36"/>
      <c r="E89" s="36"/>
      <c r="F89" s="26" t="str">
        <f>IF(E16="","",E16)</f>
        <v>Vyplň údaj</v>
      </c>
      <c r="G89" s="36"/>
      <c r="H89" s="36"/>
      <c r="I89" s="28" t="s">
        <v>39</v>
      </c>
      <c r="J89" s="32" t="str">
        <f>E22</f>
        <v xml:space="preserve"> 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0.3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9.25" customHeight="1">
      <c r="A91" s="34"/>
      <c r="B91" s="35"/>
      <c r="C91" s="140" t="s">
        <v>91</v>
      </c>
      <c r="D91" s="141"/>
      <c r="E91" s="141"/>
      <c r="F91" s="141"/>
      <c r="G91" s="141"/>
      <c r="H91" s="141"/>
      <c r="I91" s="141"/>
      <c r="J91" s="142" t="s">
        <v>92</v>
      </c>
      <c r="K91" s="141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22.9" customHeight="1">
      <c r="A93" s="34"/>
      <c r="B93" s="35"/>
      <c r="C93" s="143" t="s">
        <v>93</v>
      </c>
      <c r="D93" s="36"/>
      <c r="E93" s="36"/>
      <c r="F93" s="36"/>
      <c r="G93" s="36"/>
      <c r="H93" s="36"/>
      <c r="I93" s="36"/>
      <c r="J93" s="84">
        <f>J124</f>
        <v>0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U93" s="16" t="s">
        <v>94</v>
      </c>
    </row>
    <row r="94" spans="1:47" s="9" customFormat="1" ht="24.95" customHeight="1">
      <c r="B94" s="144"/>
      <c r="C94" s="145"/>
      <c r="D94" s="146" t="s">
        <v>95</v>
      </c>
      <c r="E94" s="147"/>
      <c r="F94" s="147"/>
      <c r="G94" s="147"/>
      <c r="H94" s="147"/>
      <c r="I94" s="147"/>
      <c r="J94" s="148">
        <f>J125</f>
        <v>0</v>
      </c>
      <c r="K94" s="145"/>
      <c r="L94" s="149"/>
    </row>
    <row r="95" spans="1:47" s="10" customFormat="1" ht="19.899999999999999" customHeight="1">
      <c r="B95" s="150"/>
      <c r="C95" s="151"/>
      <c r="D95" s="152" t="s">
        <v>96</v>
      </c>
      <c r="E95" s="153"/>
      <c r="F95" s="153"/>
      <c r="G95" s="153"/>
      <c r="H95" s="153"/>
      <c r="I95" s="153"/>
      <c r="J95" s="154">
        <f>J126</f>
        <v>0</v>
      </c>
      <c r="K95" s="151"/>
      <c r="L95" s="155"/>
    </row>
    <row r="96" spans="1:47" s="10" customFormat="1" ht="19.899999999999999" customHeight="1">
      <c r="B96" s="150"/>
      <c r="C96" s="151"/>
      <c r="D96" s="152" t="s">
        <v>97</v>
      </c>
      <c r="E96" s="153"/>
      <c r="F96" s="153"/>
      <c r="G96" s="153"/>
      <c r="H96" s="153"/>
      <c r="I96" s="153"/>
      <c r="J96" s="154">
        <f>J136</f>
        <v>0</v>
      </c>
      <c r="K96" s="151"/>
      <c r="L96" s="155"/>
    </row>
    <row r="97" spans="1:31" s="10" customFormat="1" ht="19.899999999999999" customHeight="1">
      <c r="B97" s="150"/>
      <c r="C97" s="151"/>
      <c r="D97" s="152" t="s">
        <v>98</v>
      </c>
      <c r="E97" s="153"/>
      <c r="F97" s="153"/>
      <c r="G97" s="153"/>
      <c r="H97" s="153"/>
      <c r="I97" s="153"/>
      <c r="J97" s="154">
        <f>J145</f>
        <v>0</v>
      </c>
      <c r="K97" s="151"/>
      <c r="L97" s="155"/>
    </row>
    <row r="98" spans="1:31" s="9" customFormat="1" ht="24.95" customHeight="1">
      <c r="B98" s="144"/>
      <c r="C98" s="145"/>
      <c r="D98" s="146" t="s">
        <v>99</v>
      </c>
      <c r="E98" s="147"/>
      <c r="F98" s="147"/>
      <c r="G98" s="147"/>
      <c r="H98" s="147"/>
      <c r="I98" s="147"/>
      <c r="J98" s="148">
        <f>J147</f>
        <v>0</v>
      </c>
      <c r="K98" s="145"/>
      <c r="L98" s="149"/>
    </row>
    <row r="99" spans="1:31" s="10" customFormat="1" ht="19.899999999999999" customHeight="1">
      <c r="B99" s="150"/>
      <c r="C99" s="151"/>
      <c r="D99" s="152" t="s">
        <v>100</v>
      </c>
      <c r="E99" s="153"/>
      <c r="F99" s="153"/>
      <c r="G99" s="153"/>
      <c r="H99" s="153"/>
      <c r="I99" s="153"/>
      <c r="J99" s="154">
        <f>J148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101</v>
      </c>
      <c r="E100" s="153"/>
      <c r="F100" s="153"/>
      <c r="G100" s="153"/>
      <c r="H100" s="153"/>
      <c r="I100" s="153"/>
      <c r="J100" s="154">
        <f>J236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102</v>
      </c>
      <c r="E101" s="153"/>
      <c r="F101" s="153"/>
      <c r="G101" s="153"/>
      <c r="H101" s="153"/>
      <c r="I101" s="153"/>
      <c r="J101" s="154">
        <f>J246</f>
        <v>0</v>
      </c>
      <c r="K101" s="151"/>
      <c r="L101" s="155"/>
    </row>
    <row r="102" spans="1:31" s="9" customFormat="1" ht="24.95" customHeight="1">
      <c r="B102" s="144"/>
      <c r="C102" s="145"/>
      <c r="D102" s="146" t="s">
        <v>103</v>
      </c>
      <c r="E102" s="147"/>
      <c r="F102" s="147"/>
      <c r="G102" s="147"/>
      <c r="H102" s="147"/>
      <c r="I102" s="147"/>
      <c r="J102" s="148">
        <f>J281</f>
        <v>0</v>
      </c>
      <c r="K102" s="145"/>
      <c r="L102" s="149"/>
    </row>
    <row r="103" spans="1:31" s="10" customFormat="1" ht="19.899999999999999" customHeight="1">
      <c r="B103" s="150"/>
      <c r="C103" s="151"/>
      <c r="D103" s="152" t="s">
        <v>104</v>
      </c>
      <c r="E103" s="153"/>
      <c r="F103" s="153"/>
      <c r="G103" s="153"/>
      <c r="H103" s="153"/>
      <c r="I103" s="153"/>
      <c r="J103" s="154">
        <f>J282</f>
        <v>0</v>
      </c>
      <c r="K103" s="151"/>
      <c r="L103" s="155"/>
    </row>
    <row r="104" spans="1:31" s="10" customFormat="1" ht="19.899999999999999" customHeight="1">
      <c r="B104" s="150"/>
      <c r="C104" s="151"/>
      <c r="D104" s="152" t="s">
        <v>105</v>
      </c>
      <c r="E104" s="153"/>
      <c r="F104" s="153"/>
      <c r="G104" s="153"/>
      <c r="H104" s="153"/>
      <c r="I104" s="153"/>
      <c r="J104" s="154">
        <f>J287</f>
        <v>0</v>
      </c>
      <c r="K104" s="151"/>
      <c r="L104" s="155"/>
    </row>
    <row r="105" spans="1:31" s="10" customFormat="1" ht="19.899999999999999" customHeight="1">
      <c r="B105" s="150"/>
      <c r="C105" s="151"/>
      <c r="D105" s="152" t="s">
        <v>106</v>
      </c>
      <c r="E105" s="153"/>
      <c r="F105" s="153"/>
      <c r="G105" s="153"/>
      <c r="H105" s="153"/>
      <c r="I105" s="153"/>
      <c r="J105" s="154">
        <f>J290</f>
        <v>0</v>
      </c>
      <c r="K105" s="151"/>
      <c r="L105" s="155"/>
    </row>
    <row r="106" spans="1:31" s="10" customFormat="1" ht="19.899999999999999" customHeight="1">
      <c r="B106" s="150"/>
      <c r="C106" s="151"/>
      <c r="D106" s="152" t="s">
        <v>107</v>
      </c>
      <c r="E106" s="153"/>
      <c r="F106" s="153"/>
      <c r="G106" s="153"/>
      <c r="H106" s="153"/>
      <c r="I106" s="153"/>
      <c r="J106" s="154">
        <f>J293</f>
        <v>0</v>
      </c>
      <c r="K106" s="151"/>
      <c r="L106" s="155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4.95" customHeight="1">
      <c r="A113" s="34"/>
      <c r="B113" s="35"/>
      <c r="C113" s="22" t="s">
        <v>108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30" customHeight="1">
      <c r="A116" s="34"/>
      <c r="B116" s="35"/>
      <c r="C116" s="36"/>
      <c r="D116" s="36"/>
      <c r="E116" s="256" t="str">
        <f>E7</f>
        <v>Domov Na Zámku Kyjovice - Výměna  balkonu budovy čp 104</v>
      </c>
      <c r="F116" s="283"/>
      <c r="G116" s="283"/>
      <c r="H116" s="283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22</v>
      </c>
      <c r="D118" s="36"/>
      <c r="E118" s="36"/>
      <c r="F118" s="26" t="str">
        <f>F10</f>
        <v>Kyjovice</v>
      </c>
      <c r="G118" s="36"/>
      <c r="H118" s="36"/>
      <c r="I118" s="28" t="s">
        <v>24</v>
      </c>
      <c r="J118" s="66" t="str">
        <f>IF(J10="","",J10)</f>
        <v>21. 9. 2023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8" t="s">
        <v>30</v>
      </c>
      <c r="D120" s="36"/>
      <c r="E120" s="36"/>
      <c r="F120" s="26" t="str">
        <f>E13</f>
        <v>Domov Na Zámku Kyjovice</v>
      </c>
      <c r="G120" s="36"/>
      <c r="H120" s="36"/>
      <c r="I120" s="28" t="s">
        <v>36</v>
      </c>
      <c r="J120" s="32" t="str">
        <f>E19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34</v>
      </c>
      <c r="D121" s="36"/>
      <c r="E121" s="36"/>
      <c r="F121" s="26" t="str">
        <f>IF(E16="","",E16)</f>
        <v>Vyplň údaj</v>
      </c>
      <c r="G121" s="36"/>
      <c r="H121" s="36"/>
      <c r="I121" s="28" t="s">
        <v>39</v>
      </c>
      <c r="J121" s="32" t="str">
        <f>E22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56"/>
      <c r="B123" s="157"/>
      <c r="C123" s="158" t="s">
        <v>109</v>
      </c>
      <c r="D123" s="159" t="s">
        <v>66</v>
      </c>
      <c r="E123" s="159" t="s">
        <v>62</v>
      </c>
      <c r="F123" s="159" t="s">
        <v>63</v>
      </c>
      <c r="G123" s="159" t="s">
        <v>110</v>
      </c>
      <c r="H123" s="159" t="s">
        <v>111</v>
      </c>
      <c r="I123" s="159" t="s">
        <v>112</v>
      </c>
      <c r="J123" s="160" t="s">
        <v>92</v>
      </c>
      <c r="K123" s="161" t="s">
        <v>113</v>
      </c>
      <c r="L123" s="162"/>
      <c r="M123" s="75" t="s">
        <v>1</v>
      </c>
      <c r="N123" s="76" t="s">
        <v>45</v>
      </c>
      <c r="O123" s="76" t="s">
        <v>114</v>
      </c>
      <c r="P123" s="76" t="s">
        <v>115</v>
      </c>
      <c r="Q123" s="76" t="s">
        <v>116</v>
      </c>
      <c r="R123" s="76" t="s">
        <v>117</v>
      </c>
      <c r="S123" s="76" t="s">
        <v>118</v>
      </c>
      <c r="T123" s="77" t="s">
        <v>119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pans="1:65" s="2" customFormat="1" ht="22.9" customHeight="1">
      <c r="A124" s="34"/>
      <c r="B124" s="35"/>
      <c r="C124" s="82" t="s">
        <v>120</v>
      </c>
      <c r="D124" s="36"/>
      <c r="E124" s="36"/>
      <c r="F124" s="36"/>
      <c r="G124" s="36"/>
      <c r="H124" s="36"/>
      <c r="I124" s="36"/>
      <c r="J124" s="163">
        <f>BK124</f>
        <v>0</v>
      </c>
      <c r="K124" s="36"/>
      <c r="L124" s="39"/>
      <c r="M124" s="78"/>
      <c r="N124" s="164"/>
      <c r="O124" s="79"/>
      <c r="P124" s="165">
        <f>P125+P147+P281</f>
        <v>0</v>
      </c>
      <c r="Q124" s="79"/>
      <c r="R124" s="165">
        <f>R125+R147+R281</f>
        <v>2.1864961699999999</v>
      </c>
      <c r="S124" s="79"/>
      <c r="T124" s="166">
        <f>T125+T147+T281</f>
        <v>2.0116000000000001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80</v>
      </c>
      <c r="AU124" s="16" t="s">
        <v>94</v>
      </c>
      <c r="BK124" s="167">
        <f>BK125+BK147+BK281</f>
        <v>0</v>
      </c>
    </row>
    <row r="125" spans="1:65" s="12" customFormat="1" ht="25.9" customHeight="1">
      <c r="B125" s="168"/>
      <c r="C125" s="169"/>
      <c r="D125" s="170" t="s">
        <v>80</v>
      </c>
      <c r="E125" s="171" t="s">
        <v>121</v>
      </c>
      <c r="F125" s="171" t="s">
        <v>122</v>
      </c>
      <c r="G125" s="169"/>
      <c r="H125" s="169"/>
      <c r="I125" s="172"/>
      <c r="J125" s="173">
        <f>BK125</f>
        <v>0</v>
      </c>
      <c r="K125" s="169"/>
      <c r="L125" s="174"/>
      <c r="M125" s="175"/>
      <c r="N125" s="176"/>
      <c r="O125" s="176"/>
      <c r="P125" s="177">
        <f>P126+P136+P145</f>
        <v>0</v>
      </c>
      <c r="Q125" s="176"/>
      <c r="R125" s="177">
        <f>R126+R136+R145</f>
        <v>4.1239999999999999E-2</v>
      </c>
      <c r="S125" s="176"/>
      <c r="T125" s="178">
        <f>T126+T136+T145</f>
        <v>0</v>
      </c>
      <c r="AR125" s="179" t="s">
        <v>86</v>
      </c>
      <c r="AT125" s="180" t="s">
        <v>80</v>
      </c>
      <c r="AU125" s="180" t="s">
        <v>81</v>
      </c>
      <c r="AY125" s="179" t="s">
        <v>123</v>
      </c>
      <c r="BK125" s="181">
        <f>BK126+BK136+BK145</f>
        <v>0</v>
      </c>
    </row>
    <row r="126" spans="1:65" s="12" customFormat="1" ht="22.9" customHeight="1">
      <c r="B126" s="168"/>
      <c r="C126" s="169"/>
      <c r="D126" s="170" t="s">
        <v>80</v>
      </c>
      <c r="E126" s="182" t="s">
        <v>124</v>
      </c>
      <c r="F126" s="182" t="s">
        <v>125</v>
      </c>
      <c r="G126" s="169"/>
      <c r="H126" s="169"/>
      <c r="I126" s="172"/>
      <c r="J126" s="183">
        <f>BK126</f>
        <v>0</v>
      </c>
      <c r="K126" s="169"/>
      <c r="L126" s="174"/>
      <c r="M126" s="175"/>
      <c r="N126" s="176"/>
      <c r="O126" s="176"/>
      <c r="P126" s="177">
        <f>SUM(P127:P135)</f>
        <v>0</v>
      </c>
      <c r="Q126" s="176"/>
      <c r="R126" s="177">
        <f>SUM(R127:R135)</f>
        <v>1E-3</v>
      </c>
      <c r="S126" s="176"/>
      <c r="T126" s="178">
        <f>SUM(T127:T135)</f>
        <v>0</v>
      </c>
      <c r="AR126" s="179" t="s">
        <v>86</v>
      </c>
      <c r="AT126" s="180" t="s">
        <v>80</v>
      </c>
      <c r="AU126" s="180" t="s">
        <v>86</v>
      </c>
      <c r="AY126" s="179" t="s">
        <v>123</v>
      </c>
      <c r="BK126" s="181">
        <f>SUM(BK127:BK135)</f>
        <v>0</v>
      </c>
    </row>
    <row r="127" spans="1:65" s="2" customFormat="1" ht="37.9" customHeight="1">
      <c r="A127" s="34"/>
      <c r="B127" s="35"/>
      <c r="C127" s="184" t="s">
        <v>86</v>
      </c>
      <c r="D127" s="184" t="s">
        <v>126</v>
      </c>
      <c r="E127" s="185" t="s">
        <v>127</v>
      </c>
      <c r="F127" s="186" t="s">
        <v>128</v>
      </c>
      <c r="G127" s="187" t="s">
        <v>129</v>
      </c>
      <c r="H127" s="188">
        <v>44.4</v>
      </c>
      <c r="I127" s="189"/>
      <c r="J127" s="190">
        <f>ROUND(I127*H127,2)</f>
        <v>0</v>
      </c>
      <c r="K127" s="191"/>
      <c r="L127" s="39"/>
      <c r="M127" s="192" t="s">
        <v>1</v>
      </c>
      <c r="N127" s="193" t="s">
        <v>46</v>
      </c>
      <c r="O127" s="71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130</v>
      </c>
      <c r="AT127" s="196" t="s">
        <v>126</v>
      </c>
      <c r="AU127" s="196" t="s">
        <v>88</v>
      </c>
      <c r="AY127" s="16" t="s">
        <v>123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86</v>
      </c>
      <c r="BK127" s="197">
        <f>ROUND(I127*H127,2)</f>
        <v>0</v>
      </c>
      <c r="BL127" s="16" t="s">
        <v>130</v>
      </c>
      <c r="BM127" s="196" t="s">
        <v>131</v>
      </c>
    </row>
    <row r="128" spans="1:65" s="13" customFormat="1" ht="11.25">
      <c r="B128" s="198"/>
      <c r="C128" s="199"/>
      <c r="D128" s="200" t="s">
        <v>132</v>
      </c>
      <c r="E128" s="201" t="s">
        <v>1</v>
      </c>
      <c r="F128" s="202" t="s">
        <v>133</v>
      </c>
      <c r="G128" s="199"/>
      <c r="H128" s="203">
        <v>44.4</v>
      </c>
      <c r="I128" s="204"/>
      <c r="J128" s="199"/>
      <c r="K128" s="199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132</v>
      </c>
      <c r="AU128" s="209" t="s">
        <v>88</v>
      </c>
      <c r="AV128" s="13" t="s">
        <v>88</v>
      </c>
      <c r="AW128" s="13" t="s">
        <v>38</v>
      </c>
      <c r="AX128" s="13" t="s">
        <v>86</v>
      </c>
      <c r="AY128" s="209" t="s">
        <v>123</v>
      </c>
    </row>
    <row r="129" spans="1:65" s="2" customFormat="1" ht="37.9" customHeight="1">
      <c r="A129" s="34"/>
      <c r="B129" s="35"/>
      <c r="C129" s="184" t="s">
        <v>88</v>
      </c>
      <c r="D129" s="184" t="s">
        <v>126</v>
      </c>
      <c r="E129" s="185" t="s">
        <v>134</v>
      </c>
      <c r="F129" s="186" t="s">
        <v>135</v>
      </c>
      <c r="G129" s="187" t="s">
        <v>129</v>
      </c>
      <c r="H129" s="188">
        <v>932.4</v>
      </c>
      <c r="I129" s="189"/>
      <c r="J129" s="190">
        <f>ROUND(I129*H129,2)</f>
        <v>0</v>
      </c>
      <c r="K129" s="191"/>
      <c r="L129" s="39"/>
      <c r="M129" s="192" t="s">
        <v>1</v>
      </c>
      <c r="N129" s="193" t="s">
        <v>46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130</v>
      </c>
      <c r="AT129" s="196" t="s">
        <v>126</v>
      </c>
      <c r="AU129" s="196" t="s">
        <v>88</v>
      </c>
      <c r="AY129" s="16" t="s">
        <v>123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86</v>
      </c>
      <c r="BK129" s="197">
        <f>ROUND(I129*H129,2)</f>
        <v>0</v>
      </c>
      <c r="BL129" s="16" t="s">
        <v>130</v>
      </c>
      <c r="BM129" s="196" t="s">
        <v>136</v>
      </c>
    </row>
    <row r="130" spans="1:65" s="13" customFormat="1" ht="11.25">
      <c r="B130" s="198"/>
      <c r="C130" s="199"/>
      <c r="D130" s="200" t="s">
        <v>132</v>
      </c>
      <c r="E130" s="201" t="s">
        <v>1</v>
      </c>
      <c r="F130" s="202" t="s">
        <v>133</v>
      </c>
      <c r="G130" s="199"/>
      <c r="H130" s="203">
        <v>44.4</v>
      </c>
      <c r="I130" s="204"/>
      <c r="J130" s="199"/>
      <c r="K130" s="199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132</v>
      </c>
      <c r="AU130" s="209" t="s">
        <v>88</v>
      </c>
      <c r="AV130" s="13" t="s">
        <v>88</v>
      </c>
      <c r="AW130" s="13" t="s">
        <v>38</v>
      </c>
      <c r="AX130" s="13" t="s">
        <v>86</v>
      </c>
      <c r="AY130" s="209" t="s">
        <v>123</v>
      </c>
    </row>
    <row r="131" spans="1:65" s="13" customFormat="1" ht="11.25">
      <c r="B131" s="198"/>
      <c r="C131" s="199"/>
      <c r="D131" s="200" t="s">
        <v>132</v>
      </c>
      <c r="E131" s="199"/>
      <c r="F131" s="202" t="s">
        <v>137</v>
      </c>
      <c r="G131" s="199"/>
      <c r="H131" s="203">
        <v>932.4</v>
      </c>
      <c r="I131" s="204"/>
      <c r="J131" s="199"/>
      <c r="K131" s="199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132</v>
      </c>
      <c r="AU131" s="209" t="s">
        <v>88</v>
      </c>
      <c r="AV131" s="13" t="s">
        <v>88</v>
      </c>
      <c r="AW131" s="13" t="s">
        <v>4</v>
      </c>
      <c r="AX131" s="13" t="s">
        <v>86</v>
      </c>
      <c r="AY131" s="209" t="s">
        <v>123</v>
      </c>
    </row>
    <row r="132" spans="1:65" s="2" customFormat="1" ht="37.9" customHeight="1">
      <c r="A132" s="34"/>
      <c r="B132" s="35"/>
      <c r="C132" s="184" t="s">
        <v>138</v>
      </c>
      <c r="D132" s="184" t="s">
        <v>126</v>
      </c>
      <c r="E132" s="185" t="s">
        <v>139</v>
      </c>
      <c r="F132" s="186" t="s">
        <v>140</v>
      </c>
      <c r="G132" s="187" t="s">
        <v>129</v>
      </c>
      <c r="H132" s="188">
        <v>44.4</v>
      </c>
      <c r="I132" s="189"/>
      <c r="J132" s="190">
        <f>ROUND(I132*H132,2)</f>
        <v>0</v>
      </c>
      <c r="K132" s="191"/>
      <c r="L132" s="39"/>
      <c r="M132" s="192" t="s">
        <v>1</v>
      </c>
      <c r="N132" s="193" t="s">
        <v>46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130</v>
      </c>
      <c r="AT132" s="196" t="s">
        <v>126</v>
      </c>
      <c r="AU132" s="196" t="s">
        <v>88</v>
      </c>
      <c r="AY132" s="16" t="s">
        <v>123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86</v>
      </c>
      <c r="BK132" s="197">
        <f>ROUND(I132*H132,2)</f>
        <v>0</v>
      </c>
      <c r="BL132" s="16" t="s">
        <v>130</v>
      </c>
      <c r="BM132" s="196" t="s">
        <v>141</v>
      </c>
    </row>
    <row r="133" spans="1:65" s="13" customFormat="1" ht="11.25">
      <c r="B133" s="198"/>
      <c r="C133" s="199"/>
      <c r="D133" s="200" t="s">
        <v>132</v>
      </c>
      <c r="E133" s="201" t="s">
        <v>1</v>
      </c>
      <c r="F133" s="202" t="s">
        <v>133</v>
      </c>
      <c r="G133" s="199"/>
      <c r="H133" s="203">
        <v>44.4</v>
      </c>
      <c r="I133" s="204"/>
      <c r="J133" s="199"/>
      <c r="K133" s="199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132</v>
      </c>
      <c r="AU133" s="209" t="s">
        <v>88</v>
      </c>
      <c r="AV133" s="13" t="s">
        <v>88</v>
      </c>
      <c r="AW133" s="13" t="s">
        <v>38</v>
      </c>
      <c r="AX133" s="13" t="s">
        <v>86</v>
      </c>
      <c r="AY133" s="209" t="s">
        <v>123</v>
      </c>
    </row>
    <row r="134" spans="1:65" s="2" customFormat="1" ht="24.2" customHeight="1">
      <c r="A134" s="34"/>
      <c r="B134" s="35"/>
      <c r="C134" s="184" t="s">
        <v>130</v>
      </c>
      <c r="D134" s="184" t="s">
        <v>126</v>
      </c>
      <c r="E134" s="185" t="s">
        <v>142</v>
      </c>
      <c r="F134" s="186" t="s">
        <v>143</v>
      </c>
      <c r="G134" s="187" t="s">
        <v>129</v>
      </c>
      <c r="H134" s="188">
        <v>25</v>
      </c>
      <c r="I134" s="189"/>
      <c r="J134" s="190">
        <f>ROUND(I134*H134,2)</f>
        <v>0</v>
      </c>
      <c r="K134" s="191"/>
      <c r="L134" s="39"/>
      <c r="M134" s="192" t="s">
        <v>1</v>
      </c>
      <c r="N134" s="193" t="s">
        <v>46</v>
      </c>
      <c r="O134" s="71"/>
      <c r="P134" s="194">
        <f>O134*H134</f>
        <v>0</v>
      </c>
      <c r="Q134" s="194">
        <v>4.0000000000000003E-5</v>
      </c>
      <c r="R134" s="194">
        <f>Q134*H134</f>
        <v>1E-3</v>
      </c>
      <c r="S134" s="194">
        <v>0</v>
      </c>
      <c r="T134" s="19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6" t="s">
        <v>130</v>
      </c>
      <c r="AT134" s="196" t="s">
        <v>126</v>
      </c>
      <c r="AU134" s="196" t="s">
        <v>88</v>
      </c>
      <c r="AY134" s="16" t="s">
        <v>123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86</v>
      </c>
      <c r="BK134" s="197">
        <f>ROUND(I134*H134,2)</f>
        <v>0</v>
      </c>
      <c r="BL134" s="16" t="s">
        <v>130</v>
      </c>
      <c r="BM134" s="196" t="s">
        <v>144</v>
      </c>
    </row>
    <row r="135" spans="1:65" s="13" customFormat="1" ht="11.25">
      <c r="B135" s="198"/>
      <c r="C135" s="199"/>
      <c r="D135" s="200" t="s">
        <v>132</v>
      </c>
      <c r="E135" s="201" t="s">
        <v>1</v>
      </c>
      <c r="F135" s="202" t="s">
        <v>145</v>
      </c>
      <c r="G135" s="199"/>
      <c r="H135" s="203">
        <v>25</v>
      </c>
      <c r="I135" s="204"/>
      <c r="J135" s="199"/>
      <c r="K135" s="199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132</v>
      </c>
      <c r="AU135" s="209" t="s">
        <v>88</v>
      </c>
      <c r="AV135" s="13" t="s">
        <v>88</v>
      </c>
      <c r="AW135" s="13" t="s">
        <v>38</v>
      </c>
      <c r="AX135" s="13" t="s">
        <v>86</v>
      </c>
      <c r="AY135" s="209" t="s">
        <v>123</v>
      </c>
    </row>
    <row r="136" spans="1:65" s="12" customFormat="1" ht="22.9" customHeight="1">
      <c r="B136" s="168"/>
      <c r="C136" s="169"/>
      <c r="D136" s="170" t="s">
        <v>80</v>
      </c>
      <c r="E136" s="182" t="s">
        <v>146</v>
      </c>
      <c r="F136" s="182" t="s">
        <v>147</v>
      </c>
      <c r="G136" s="169"/>
      <c r="H136" s="169"/>
      <c r="I136" s="172"/>
      <c r="J136" s="183">
        <f>BK136</f>
        <v>0</v>
      </c>
      <c r="K136" s="169"/>
      <c r="L136" s="174"/>
      <c r="M136" s="175"/>
      <c r="N136" s="176"/>
      <c r="O136" s="176"/>
      <c r="P136" s="177">
        <f>SUM(P137:P144)</f>
        <v>0</v>
      </c>
      <c r="Q136" s="176"/>
      <c r="R136" s="177">
        <f>SUM(R137:R144)</f>
        <v>4.0239999999999998E-2</v>
      </c>
      <c r="S136" s="176"/>
      <c r="T136" s="178">
        <f>SUM(T137:T144)</f>
        <v>0</v>
      </c>
      <c r="AR136" s="179" t="s">
        <v>86</v>
      </c>
      <c r="AT136" s="180" t="s">
        <v>80</v>
      </c>
      <c r="AU136" s="180" t="s">
        <v>86</v>
      </c>
      <c r="AY136" s="179" t="s">
        <v>123</v>
      </c>
      <c r="BK136" s="181">
        <f>SUM(BK137:BK144)</f>
        <v>0</v>
      </c>
    </row>
    <row r="137" spans="1:65" s="2" customFormat="1" ht="24.2" customHeight="1">
      <c r="A137" s="34"/>
      <c r="B137" s="35"/>
      <c r="C137" s="184" t="s">
        <v>148</v>
      </c>
      <c r="D137" s="184" t="s">
        <v>126</v>
      </c>
      <c r="E137" s="185" t="s">
        <v>149</v>
      </c>
      <c r="F137" s="186" t="s">
        <v>150</v>
      </c>
      <c r="G137" s="187" t="s">
        <v>151</v>
      </c>
      <c r="H137" s="188">
        <v>2.012</v>
      </c>
      <c r="I137" s="189"/>
      <c r="J137" s="190">
        <f t="shared" ref="J137:J144" si="0">ROUND(I137*H137,2)</f>
        <v>0</v>
      </c>
      <c r="K137" s="191"/>
      <c r="L137" s="39"/>
      <c r="M137" s="192" t="s">
        <v>1</v>
      </c>
      <c r="N137" s="193" t="s">
        <v>46</v>
      </c>
      <c r="O137" s="71"/>
      <c r="P137" s="194">
        <f t="shared" ref="P137:P144" si="1">O137*H137</f>
        <v>0</v>
      </c>
      <c r="Q137" s="194">
        <v>0.02</v>
      </c>
      <c r="R137" s="194">
        <f t="shared" ref="R137:R144" si="2">Q137*H137</f>
        <v>4.0239999999999998E-2</v>
      </c>
      <c r="S137" s="194">
        <v>0</v>
      </c>
      <c r="T137" s="195">
        <f t="shared" ref="T137:T144" si="3"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6" t="s">
        <v>130</v>
      </c>
      <c r="AT137" s="196" t="s">
        <v>126</v>
      </c>
      <c r="AU137" s="196" t="s">
        <v>88</v>
      </c>
      <c r="AY137" s="16" t="s">
        <v>123</v>
      </c>
      <c r="BE137" s="197">
        <f t="shared" ref="BE137:BE144" si="4">IF(N137="základní",J137,0)</f>
        <v>0</v>
      </c>
      <c r="BF137" s="197">
        <f t="shared" ref="BF137:BF144" si="5">IF(N137="snížená",J137,0)</f>
        <v>0</v>
      </c>
      <c r="BG137" s="197">
        <f t="shared" ref="BG137:BG144" si="6">IF(N137="zákl. přenesená",J137,0)</f>
        <v>0</v>
      </c>
      <c r="BH137" s="197">
        <f t="shared" ref="BH137:BH144" si="7">IF(N137="sníž. přenesená",J137,0)</f>
        <v>0</v>
      </c>
      <c r="BI137" s="197">
        <f t="shared" ref="BI137:BI144" si="8">IF(N137="nulová",J137,0)</f>
        <v>0</v>
      </c>
      <c r="BJ137" s="16" t="s">
        <v>86</v>
      </c>
      <c r="BK137" s="197">
        <f t="shared" ref="BK137:BK144" si="9">ROUND(I137*H137,2)</f>
        <v>0</v>
      </c>
      <c r="BL137" s="16" t="s">
        <v>130</v>
      </c>
      <c r="BM137" s="196" t="s">
        <v>152</v>
      </c>
    </row>
    <row r="138" spans="1:65" s="2" customFormat="1" ht="16.5" customHeight="1">
      <c r="A138" s="34"/>
      <c r="B138" s="35"/>
      <c r="C138" s="184" t="s">
        <v>153</v>
      </c>
      <c r="D138" s="184" t="s">
        <v>126</v>
      </c>
      <c r="E138" s="185" t="s">
        <v>154</v>
      </c>
      <c r="F138" s="186" t="s">
        <v>155</v>
      </c>
      <c r="G138" s="187" t="s">
        <v>151</v>
      </c>
      <c r="H138" s="188">
        <v>2.012</v>
      </c>
      <c r="I138" s="189"/>
      <c r="J138" s="190">
        <f t="shared" si="0"/>
        <v>0</v>
      </c>
      <c r="K138" s="191"/>
      <c r="L138" s="39"/>
      <c r="M138" s="192" t="s">
        <v>1</v>
      </c>
      <c r="N138" s="193" t="s">
        <v>46</v>
      </c>
      <c r="O138" s="71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6" t="s">
        <v>130</v>
      </c>
      <c r="AT138" s="196" t="s">
        <v>126</v>
      </c>
      <c r="AU138" s="196" t="s">
        <v>88</v>
      </c>
      <c r="AY138" s="16" t="s">
        <v>123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6" t="s">
        <v>86</v>
      </c>
      <c r="BK138" s="197">
        <f t="shared" si="9"/>
        <v>0</v>
      </c>
      <c r="BL138" s="16" t="s">
        <v>130</v>
      </c>
      <c r="BM138" s="196" t="s">
        <v>156</v>
      </c>
    </row>
    <row r="139" spans="1:65" s="2" customFormat="1" ht="24.2" customHeight="1">
      <c r="A139" s="34"/>
      <c r="B139" s="35"/>
      <c r="C139" s="184" t="s">
        <v>157</v>
      </c>
      <c r="D139" s="184" t="s">
        <v>126</v>
      </c>
      <c r="E139" s="185" t="s">
        <v>158</v>
      </c>
      <c r="F139" s="186" t="s">
        <v>159</v>
      </c>
      <c r="G139" s="187" t="s">
        <v>151</v>
      </c>
      <c r="H139" s="188">
        <v>2.012</v>
      </c>
      <c r="I139" s="189"/>
      <c r="J139" s="190">
        <f t="shared" si="0"/>
        <v>0</v>
      </c>
      <c r="K139" s="191"/>
      <c r="L139" s="39"/>
      <c r="M139" s="192" t="s">
        <v>1</v>
      </c>
      <c r="N139" s="193" t="s">
        <v>46</v>
      </c>
      <c r="O139" s="71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130</v>
      </c>
      <c r="AT139" s="196" t="s">
        <v>126</v>
      </c>
      <c r="AU139" s="196" t="s">
        <v>88</v>
      </c>
      <c r="AY139" s="16" t="s">
        <v>123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6" t="s">
        <v>86</v>
      </c>
      <c r="BK139" s="197">
        <f t="shared" si="9"/>
        <v>0</v>
      </c>
      <c r="BL139" s="16" t="s">
        <v>130</v>
      </c>
      <c r="BM139" s="196" t="s">
        <v>160</v>
      </c>
    </row>
    <row r="140" spans="1:65" s="2" customFormat="1" ht="24.2" customHeight="1">
      <c r="A140" s="34"/>
      <c r="B140" s="35"/>
      <c r="C140" s="184" t="s">
        <v>161</v>
      </c>
      <c r="D140" s="184" t="s">
        <v>126</v>
      </c>
      <c r="E140" s="185" t="s">
        <v>162</v>
      </c>
      <c r="F140" s="186" t="s">
        <v>163</v>
      </c>
      <c r="G140" s="187" t="s">
        <v>151</v>
      </c>
      <c r="H140" s="188">
        <v>2.012</v>
      </c>
      <c r="I140" s="189"/>
      <c r="J140" s="190">
        <f t="shared" si="0"/>
        <v>0</v>
      </c>
      <c r="K140" s="191"/>
      <c r="L140" s="39"/>
      <c r="M140" s="192" t="s">
        <v>1</v>
      </c>
      <c r="N140" s="193" t="s">
        <v>46</v>
      </c>
      <c r="O140" s="71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6" t="s">
        <v>130</v>
      </c>
      <c r="AT140" s="196" t="s">
        <v>126</v>
      </c>
      <c r="AU140" s="196" t="s">
        <v>88</v>
      </c>
      <c r="AY140" s="16" t="s">
        <v>123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6" t="s">
        <v>86</v>
      </c>
      <c r="BK140" s="197">
        <f t="shared" si="9"/>
        <v>0</v>
      </c>
      <c r="BL140" s="16" t="s">
        <v>130</v>
      </c>
      <c r="BM140" s="196" t="s">
        <v>164</v>
      </c>
    </row>
    <row r="141" spans="1:65" s="2" customFormat="1" ht="24.2" customHeight="1">
      <c r="A141" s="34"/>
      <c r="B141" s="35"/>
      <c r="C141" s="184" t="s">
        <v>124</v>
      </c>
      <c r="D141" s="184" t="s">
        <v>126</v>
      </c>
      <c r="E141" s="185" t="s">
        <v>165</v>
      </c>
      <c r="F141" s="186" t="s">
        <v>166</v>
      </c>
      <c r="G141" s="187" t="s">
        <v>151</v>
      </c>
      <c r="H141" s="188">
        <v>2.012</v>
      </c>
      <c r="I141" s="189"/>
      <c r="J141" s="190">
        <f t="shared" si="0"/>
        <v>0</v>
      </c>
      <c r="K141" s="191"/>
      <c r="L141" s="39"/>
      <c r="M141" s="192" t="s">
        <v>1</v>
      </c>
      <c r="N141" s="193" t="s">
        <v>46</v>
      </c>
      <c r="O141" s="71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130</v>
      </c>
      <c r="AT141" s="196" t="s">
        <v>126</v>
      </c>
      <c r="AU141" s="196" t="s">
        <v>88</v>
      </c>
      <c r="AY141" s="16" t="s">
        <v>123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6" t="s">
        <v>86</v>
      </c>
      <c r="BK141" s="197">
        <f t="shared" si="9"/>
        <v>0</v>
      </c>
      <c r="BL141" s="16" t="s">
        <v>130</v>
      </c>
      <c r="BM141" s="196" t="s">
        <v>167</v>
      </c>
    </row>
    <row r="142" spans="1:65" s="2" customFormat="1" ht="33" customHeight="1">
      <c r="A142" s="34"/>
      <c r="B142" s="35"/>
      <c r="C142" s="184" t="s">
        <v>168</v>
      </c>
      <c r="D142" s="184" t="s">
        <v>126</v>
      </c>
      <c r="E142" s="185" t="s">
        <v>169</v>
      </c>
      <c r="F142" s="186" t="s">
        <v>170</v>
      </c>
      <c r="G142" s="187" t="s">
        <v>151</v>
      </c>
      <c r="H142" s="188">
        <v>2.012</v>
      </c>
      <c r="I142" s="189"/>
      <c r="J142" s="190">
        <f t="shared" si="0"/>
        <v>0</v>
      </c>
      <c r="K142" s="191"/>
      <c r="L142" s="39"/>
      <c r="M142" s="192" t="s">
        <v>1</v>
      </c>
      <c r="N142" s="193" t="s">
        <v>46</v>
      </c>
      <c r="O142" s="71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130</v>
      </c>
      <c r="AT142" s="196" t="s">
        <v>126</v>
      </c>
      <c r="AU142" s="196" t="s">
        <v>88</v>
      </c>
      <c r="AY142" s="16" t="s">
        <v>123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6" t="s">
        <v>86</v>
      </c>
      <c r="BK142" s="197">
        <f t="shared" si="9"/>
        <v>0</v>
      </c>
      <c r="BL142" s="16" t="s">
        <v>130</v>
      </c>
      <c r="BM142" s="196" t="s">
        <v>171</v>
      </c>
    </row>
    <row r="143" spans="1:65" s="2" customFormat="1" ht="24.2" customHeight="1">
      <c r="A143" s="34"/>
      <c r="B143" s="35"/>
      <c r="C143" s="184" t="s">
        <v>172</v>
      </c>
      <c r="D143" s="184" t="s">
        <v>126</v>
      </c>
      <c r="E143" s="185" t="s">
        <v>173</v>
      </c>
      <c r="F143" s="186" t="s">
        <v>174</v>
      </c>
      <c r="G143" s="187" t="s">
        <v>151</v>
      </c>
      <c r="H143" s="188">
        <v>2.012</v>
      </c>
      <c r="I143" s="189"/>
      <c r="J143" s="190">
        <f t="shared" si="0"/>
        <v>0</v>
      </c>
      <c r="K143" s="191"/>
      <c r="L143" s="39"/>
      <c r="M143" s="192" t="s">
        <v>1</v>
      </c>
      <c r="N143" s="193" t="s">
        <v>46</v>
      </c>
      <c r="O143" s="71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6" t="s">
        <v>130</v>
      </c>
      <c r="AT143" s="196" t="s">
        <v>126</v>
      </c>
      <c r="AU143" s="196" t="s">
        <v>88</v>
      </c>
      <c r="AY143" s="16" t="s">
        <v>123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6" t="s">
        <v>86</v>
      </c>
      <c r="BK143" s="197">
        <f t="shared" si="9"/>
        <v>0</v>
      </c>
      <c r="BL143" s="16" t="s">
        <v>130</v>
      </c>
      <c r="BM143" s="196" t="s">
        <v>175</v>
      </c>
    </row>
    <row r="144" spans="1:65" s="2" customFormat="1" ht="33" customHeight="1">
      <c r="A144" s="34"/>
      <c r="B144" s="35"/>
      <c r="C144" s="184" t="s">
        <v>176</v>
      </c>
      <c r="D144" s="184" t="s">
        <v>126</v>
      </c>
      <c r="E144" s="185" t="s">
        <v>177</v>
      </c>
      <c r="F144" s="186" t="s">
        <v>178</v>
      </c>
      <c r="G144" s="187" t="s">
        <v>151</v>
      </c>
      <c r="H144" s="188">
        <v>2.012</v>
      </c>
      <c r="I144" s="189"/>
      <c r="J144" s="190">
        <f t="shared" si="0"/>
        <v>0</v>
      </c>
      <c r="K144" s="191"/>
      <c r="L144" s="39"/>
      <c r="M144" s="192" t="s">
        <v>1</v>
      </c>
      <c r="N144" s="193" t="s">
        <v>46</v>
      </c>
      <c r="O144" s="71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130</v>
      </c>
      <c r="AT144" s="196" t="s">
        <v>126</v>
      </c>
      <c r="AU144" s="196" t="s">
        <v>88</v>
      </c>
      <c r="AY144" s="16" t="s">
        <v>123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6" t="s">
        <v>86</v>
      </c>
      <c r="BK144" s="197">
        <f t="shared" si="9"/>
        <v>0</v>
      </c>
      <c r="BL144" s="16" t="s">
        <v>130</v>
      </c>
      <c r="BM144" s="196" t="s">
        <v>179</v>
      </c>
    </row>
    <row r="145" spans="1:65" s="12" customFormat="1" ht="22.9" customHeight="1">
      <c r="B145" s="168"/>
      <c r="C145" s="169"/>
      <c r="D145" s="170" t="s">
        <v>80</v>
      </c>
      <c r="E145" s="182" t="s">
        <v>180</v>
      </c>
      <c r="F145" s="182" t="s">
        <v>181</v>
      </c>
      <c r="G145" s="169"/>
      <c r="H145" s="169"/>
      <c r="I145" s="172"/>
      <c r="J145" s="183">
        <f>BK145</f>
        <v>0</v>
      </c>
      <c r="K145" s="169"/>
      <c r="L145" s="174"/>
      <c r="M145" s="175"/>
      <c r="N145" s="176"/>
      <c r="O145" s="176"/>
      <c r="P145" s="177">
        <f>P146</f>
        <v>0</v>
      </c>
      <c r="Q145" s="176"/>
      <c r="R145" s="177">
        <f>R146</f>
        <v>0</v>
      </c>
      <c r="S145" s="176"/>
      <c r="T145" s="178">
        <f>T146</f>
        <v>0</v>
      </c>
      <c r="AR145" s="179" t="s">
        <v>86</v>
      </c>
      <c r="AT145" s="180" t="s">
        <v>80</v>
      </c>
      <c r="AU145" s="180" t="s">
        <v>86</v>
      </c>
      <c r="AY145" s="179" t="s">
        <v>123</v>
      </c>
      <c r="BK145" s="181">
        <f>BK146</f>
        <v>0</v>
      </c>
    </row>
    <row r="146" spans="1:65" s="2" customFormat="1" ht="16.5" customHeight="1">
      <c r="A146" s="34"/>
      <c r="B146" s="35"/>
      <c r="C146" s="184" t="s">
        <v>182</v>
      </c>
      <c r="D146" s="184" t="s">
        <v>126</v>
      </c>
      <c r="E146" s="185" t="s">
        <v>183</v>
      </c>
      <c r="F146" s="186" t="s">
        <v>184</v>
      </c>
      <c r="G146" s="187" t="s">
        <v>151</v>
      </c>
      <c r="H146" s="188">
        <v>2.012</v>
      </c>
      <c r="I146" s="189"/>
      <c r="J146" s="190">
        <f>ROUND(I146*H146,2)</f>
        <v>0</v>
      </c>
      <c r="K146" s="191"/>
      <c r="L146" s="39"/>
      <c r="M146" s="192" t="s">
        <v>1</v>
      </c>
      <c r="N146" s="193" t="s">
        <v>46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130</v>
      </c>
      <c r="AT146" s="196" t="s">
        <v>126</v>
      </c>
      <c r="AU146" s="196" t="s">
        <v>88</v>
      </c>
      <c r="AY146" s="16" t="s">
        <v>123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86</v>
      </c>
      <c r="BK146" s="197">
        <f>ROUND(I146*H146,2)</f>
        <v>0</v>
      </c>
      <c r="BL146" s="16" t="s">
        <v>130</v>
      </c>
      <c r="BM146" s="196" t="s">
        <v>185</v>
      </c>
    </row>
    <row r="147" spans="1:65" s="12" customFormat="1" ht="25.9" customHeight="1">
      <c r="B147" s="168"/>
      <c r="C147" s="169"/>
      <c r="D147" s="170" t="s">
        <v>80</v>
      </c>
      <c r="E147" s="171" t="s">
        <v>186</v>
      </c>
      <c r="F147" s="171" t="s">
        <v>187</v>
      </c>
      <c r="G147" s="169"/>
      <c r="H147" s="169"/>
      <c r="I147" s="172"/>
      <c r="J147" s="173">
        <f>BK147</f>
        <v>0</v>
      </c>
      <c r="K147" s="169"/>
      <c r="L147" s="174"/>
      <c r="M147" s="175"/>
      <c r="N147" s="176"/>
      <c r="O147" s="176"/>
      <c r="P147" s="177">
        <f>P148+P236+P246</f>
        <v>0</v>
      </c>
      <c r="Q147" s="176"/>
      <c r="R147" s="177">
        <f>R148+R236+R246</f>
        <v>2.1452561699999997</v>
      </c>
      <c r="S147" s="176"/>
      <c r="T147" s="178">
        <f>T148+T236+T246</f>
        <v>2.0116000000000001</v>
      </c>
      <c r="AR147" s="179" t="s">
        <v>88</v>
      </c>
      <c r="AT147" s="180" t="s">
        <v>80</v>
      </c>
      <c r="AU147" s="180" t="s">
        <v>81</v>
      </c>
      <c r="AY147" s="179" t="s">
        <v>123</v>
      </c>
      <c r="BK147" s="181">
        <f>BK148+BK236+BK246</f>
        <v>0</v>
      </c>
    </row>
    <row r="148" spans="1:65" s="12" customFormat="1" ht="22.9" customHeight="1">
      <c r="B148" s="168"/>
      <c r="C148" s="169"/>
      <c r="D148" s="170" t="s">
        <v>80</v>
      </c>
      <c r="E148" s="182" t="s">
        <v>188</v>
      </c>
      <c r="F148" s="182" t="s">
        <v>189</v>
      </c>
      <c r="G148" s="169"/>
      <c r="H148" s="169"/>
      <c r="I148" s="172"/>
      <c r="J148" s="183">
        <f>BK148</f>
        <v>0</v>
      </c>
      <c r="K148" s="169"/>
      <c r="L148" s="174"/>
      <c r="M148" s="175"/>
      <c r="N148" s="176"/>
      <c r="O148" s="176"/>
      <c r="P148" s="177">
        <f>SUM(P149:P235)</f>
        <v>0</v>
      </c>
      <c r="Q148" s="176"/>
      <c r="R148" s="177">
        <f>SUM(R149:R235)</f>
        <v>1.60338892</v>
      </c>
      <c r="S148" s="176"/>
      <c r="T148" s="178">
        <f>SUM(T149:T235)</f>
        <v>2.0116000000000001</v>
      </c>
      <c r="AR148" s="179" t="s">
        <v>88</v>
      </c>
      <c r="AT148" s="180" t="s">
        <v>80</v>
      </c>
      <c r="AU148" s="180" t="s">
        <v>86</v>
      </c>
      <c r="AY148" s="179" t="s">
        <v>123</v>
      </c>
      <c r="BK148" s="181">
        <f>SUM(BK149:BK235)</f>
        <v>0</v>
      </c>
    </row>
    <row r="149" spans="1:65" s="2" customFormat="1" ht="24.2" customHeight="1">
      <c r="A149" s="34"/>
      <c r="B149" s="35"/>
      <c r="C149" s="184" t="s">
        <v>190</v>
      </c>
      <c r="D149" s="184" t="s">
        <v>126</v>
      </c>
      <c r="E149" s="185" t="s">
        <v>191</v>
      </c>
      <c r="F149" s="186" t="s">
        <v>192</v>
      </c>
      <c r="G149" s="187" t="s">
        <v>129</v>
      </c>
      <c r="H149" s="188">
        <v>79.465999999999994</v>
      </c>
      <c r="I149" s="189"/>
      <c r="J149" s="190">
        <f>ROUND(I149*H149,2)</f>
        <v>0</v>
      </c>
      <c r="K149" s="191"/>
      <c r="L149" s="39"/>
      <c r="M149" s="192" t="s">
        <v>1</v>
      </c>
      <c r="N149" s="193" t="s">
        <v>46</v>
      </c>
      <c r="O149" s="71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6" t="s">
        <v>193</v>
      </c>
      <c r="AT149" s="196" t="s">
        <v>126</v>
      </c>
      <c r="AU149" s="196" t="s">
        <v>88</v>
      </c>
      <c r="AY149" s="16" t="s">
        <v>123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86</v>
      </c>
      <c r="BK149" s="197">
        <f>ROUND(I149*H149,2)</f>
        <v>0</v>
      </c>
      <c r="BL149" s="16" t="s">
        <v>193</v>
      </c>
      <c r="BM149" s="196" t="s">
        <v>194</v>
      </c>
    </row>
    <row r="150" spans="1:65" s="13" customFormat="1" ht="11.25">
      <c r="B150" s="198"/>
      <c r="C150" s="199"/>
      <c r="D150" s="200" t="s">
        <v>132</v>
      </c>
      <c r="E150" s="201" t="s">
        <v>1</v>
      </c>
      <c r="F150" s="202" t="s">
        <v>195</v>
      </c>
      <c r="G150" s="199"/>
      <c r="H150" s="203">
        <v>0.78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132</v>
      </c>
      <c r="AU150" s="209" t="s">
        <v>88</v>
      </c>
      <c r="AV150" s="13" t="s">
        <v>88</v>
      </c>
      <c r="AW150" s="13" t="s">
        <v>38</v>
      </c>
      <c r="AX150" s="13" t="s">
        <v>81</v>
      </c>
      <c r="AY150" s="209" t="s">
        <v>123</v>
      </c>
    </row>
    <row r="151" spans="1:65" s="13" customFormat="1" ht="11.25">
      <c r="B151" s="198"/>
      <c r="C151" s="199"/>
      <c r="D151" s="200" t="s">
        <v>132</v>
      </c>
      <c r="E151" s="201" t="s">
        <v>1</v>
      </c>
      <c r="F151" s="202" t="s">
        <v>196</v>
      </c>
      <c r="G151" s="199"/>
      <c r="H151" s="203">
        <v>21.76</v>
      </c>
      <c r="I151" s="204"/>
      <c r="J151" s="199"/>
      <c r="K151" s="199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132</v>
      </c>
      <c r="AU151" s="209" t="s">
        <v>88</v>
      </c>
      <c r="AV151" s="13" t="s">
        <v>88</v>
      </c>
      <c r="AW151" s="13" t="s">
        <v>38</v>
      </c>
      <c r="AX151" s="13" t="s">
        <v>81</v>
      </c>
      <c r="AY151" s="209" t="s">
        <v>123</v>
      </c>
    </row>
    <row r="152" spans="1:65" s="13" customFormat="1" ht="11.25">
      <c r="B152" s="198"/>
      <c r="C152" s="199"/>
      <c r="D152" s="200" t="s">
        <v>132</v>
      </c>
      <c r="E152" s="201" t="s">
        <v>1</v>
      </c>
      <c r="F152" s="202" t="s">
        <v>197</v>
      </c>
      <c r="G152" s="199"/>
      <c r="H152" s="203">
        <v>7.68</v>
      </c>
      <c r="I152" s="204"/>
      <c r="J152" s="199"/>
      <c r="K152" s="199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132</v>
      </c>
      <c r="AU152" s="209" t="s">
        <v>88</v>
      </c>
      <c r="AV152" s="13" t="s">
        <v>88</v>
      </c>
      <c r="AW152" s="13" t="s">
        <v>38</v>
      </c>
      <c r="AX152" s="13" t="s">
        <v>81</v>
      </c>
      <c r="AY152" s="209" t="s">
        <v>123</v>
      </c>
    </row>
    <row r="153" spans="1:65" s="13" customFormat="1" ht="11.25">
      <c r="B153" s="198"/>
      <c r="C153" s="199"/>
      <c r="D153" s="200" t="s">
        <v>132</v>
      </c>
      <c r="E153" s="201" t="s">
        <v>1</v>
      </c>
      <c r="F153" s="202" t="s">
        <v>198</v>
      </c>
      <c r="G153" s="199"/>
      <c r="H153" s="203">
        <v>5.12</v>
      </c>
      <c r="I153" s="204"/>
      <c r="J153" s="199"/>
      <c r="K153" s="199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132</v>
      </c>
      <c r="AU153" s="209" t="s">
        <v>88</v>
      </c>
      <c r="AV153" s="13" t="s">
        <v>88</v>
      </c>
      <c r="AW153" s="13" t="s">
        <v>38</v>
      </c>
      <c r="AX153" s="13" t="s">
        <v>81</v>
      </c>
      <c r="AY153" s="209" t="s">
        <v>123</v>
      </c>
    </row>
    <row r="154" spans="1:65" s="13" customFormat="1" ht="11.25">
      <c r="B154" s="198"/>
      <c r="C154" s="199"/>
      <c r="D154" s="200" t="s">
        <v>132</v>
      </c>
      <c r="E154" s="201" t="s">
        <v>1</v>
      </c>
      <c r="F154" s="202" t="s">
        <v>199</v>
      </c>
      <c r="G154" s="199"/>
      <c r="H154" s="203">
        <v>5.8239999999999998</v>
      </c>
      <c r="I154" s="204"/>
      <c r="J154" s="199"/>
      <c r="K154" s="199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132</v>
      </c>
      <c r="AU154" s="209" t="s">
        <v>88</v>
      </c>
      <c r="AV154" s="13" t="s">
        <v>88</v>
      </c>
      <c r="AW154" s="13" t="s">
        <v>38</v>
      </c>
      <c r="AX154" s="13" t="s">
        <v>81</v>
      </c>
      <c r="AY154" s="209" t="s">
        <v>123</v>
      </c>
    </row>
    <row r="155" spans="1:65" s="13" customFormat="1" ht="11.25">
      <c r="B155" s="198"/>
      <c r="C155" s="199"/>
      <c r="D155" s="200" t="s">
        <v>132</v>
      </c>
      <c r="E155" s="201" t="s">
        <v>1</v>
      </c>
      <c r="F155" s="202" t="s">
        <v>200</v>
      </c>
      <c r="G155" s="199"/>
      <c r="H155" s="203">
        <v>5.3760000000000003</v>
      </c>
      <c r="I155" s="204"/>
      <c r="J155" s="199"/>
      <c r="K155" s="199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132</v>
      </c>
      <c r="AU155" s="209" t="s">
        <v>88</v>
      </c>
      <c r="AV155" s="13" t="s">
        <v>88</v>
      </c>
      <c r="AW155" s="13" t="s">
        <v>38</v>
      </c>
      <c r="AX155" s="13" t="s">
        <v>81</v>
      </c>
      <c r="AY155" s="209" t="s">
        <v>123</v>
      </c>
    </row>
    <row r="156" spans="1:65" s="13" customFormat="1" ht="11.25">
      <c r="B156" s="198"/>
      <c r="C156" s="199"/>
      <c r="D156" s="200" t="s">
        <v>132</v>
      </c>
      <c r="E156" s="201" t="s">
        <v>1</v>
      </c>
      <c r="F156" s="202" t="s">
        <v>201</v>
      </c>
      <c r="G156" s="199"/>
      <c r="H156" s="203">
        <v>17.600000000000001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132</v>
      </c>
      <c r="AU156" s="209" t="s">
        <v>88</v>
      </c>
      <c r="AV156" s="13" t="s">
        <v>88</v>
      </c>
      <c r="AW156" s="13" t="s">
        <v>38</v>
      </c>
      <c r="AX156" s="13" t="s">
        <v>81</v>
      </c>
      <c r="AY156" s="209" t="s">
        <v>123</v>
      </c>
    </row>
    <row r="157" spans="1:65" s="13" customFormat="1" ht="11.25">
      <c r="B157" s="198"/>
      <c r="C157" s="199"/>
      <c r="D157" s="200" t="s">
        <v>132</v>
      </c>
      <c r="E157" s="201" t="s">
        <v>1</v>
      </c>
      <c r="F157" s="202" t="s">
        <v>202</v>
      </c>
      <c r="G157" s="199"/>
      <c r="H157" s="203">
        <v>11.64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132</v>
      </c>
      <c r="AU157" s="209" t="s">
        <v>88</v>
      </c>
      <c r="AV157" s="13" t="s">
        <v>88</v>
      </c>
      <c r="AW157" s="13" t="s">
        <v>38</v>
      </c>
      <c r="AX157" s="13" t="s">
        <v>81</v>
      </c>
      <c r="AY157" s="209" t="s">
        <v>123</v>
      </c>
    </row>
    <row r="158" spans="1:65" s="13" customFormat="1" ht="11.25">
      <c r="B158" s="198"/>
      <c r="C158" s="199"/>
      <c r="D158" s="200" t="s">
        <v>132</v>
      </c>
      <c r="E158" s="201" t="s">
        <v>1</v>
      </c>
      <c r="F158" s="202" t="s">
        <v>203</v>
      </c>
      <c r="G158" s="199"/>
      <c r="H158" s="203">
        <v>3.6859999999999999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132</v>
      </c>
      <c r="AU158" s="209" t="s">
        <v>88</v>
      </c>
      <c r="AV158" s="13" t="s">
        <v>88</v>
      </c>
      <c r="AW158" s="13" t="s">
        <v>38</v>
      </c>
      <c r="AX158" s="13" t="s">
        <v>81</v>
      </c>
      <c r="AY158" s="209" t="s">
        <v>123</v>
      </c>
    </row>
    <row r="159" spans="1:65" s="14" customFormat="1" ht="11.25">
      <c r="B159" s="210"/>
      <c r="C159" s="211"/>
      <c r="D159" s="200" t="s">
        <v>132</v>
      </c>
      <c r="E159" s="212" t="s">
        <v>1</v>
      </c>
      <c r="F159" s="213" t="s">
        <v>204</v>
      </c>
      <c r="G159" s="211"/>
      <c r="H159" s="214">
        <v>79.466000000000008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132</v>
      </c>
      <c r="AU159" s="220" t="s">
        <v>88</v>
      </c>
      <c r="AV159" s="14" t="s">
        <v>130</v>
      </c>
      <c r="AW159" s="14" t="s">
        <v>38</v>
      </c>
      <c r="AX159" s="14" t="s">
        <v>86</v>
      </c>
      <c r="AY159" s="220" t="s">
        <v>123</v>
      </c>
    </row>
    <row r="160" spans="1:65" s="2" customFormat="1" ht="33" customHeight="1">
      <c r="A160" s="34"/>
      <c r="B160" s="35"/>
      <c r="C160" s="184" t="s">
        <v>8</v>
      </c>
      <c r="D160" s="184" t="s">
        <v>126</v>
      </c>
      <c r="E160" s="185" t="s">
        <v>205</v>
      </c>
      <c r="F160" s="186" t="s">
        <v>206</v>
      </c>
      <c r="G160" s="187" t="s">
        <v>207</v>
      </c>
      <c r="H160" s="188">
        <v>3.3639999999999999</v>
      </c>
      <c r="I160" s="189"/>
      <c r="J160" s="190">
        <f>ROUND(I160*H160,2)</f>
        <v>0</v>
      </c>
      <c r="K160" s="191"/>
      <c r="L160" s="39"/>
      <c r="M160" s="192" t="s">
        <v>1</v>
      </c>
      <c r="N160" s="193" t="s">
        <v>46</v>
      </c>
      <c r="O160" s="71"/>
      <c r="P160" s="194">
        <f>O160*H160</f>
        <v>0</v>
      </c>
      <c r="Q160" s="194">
        <v>1.89E-3</v>
      </c>
      <c r="R160" s="194">
        <f>Q160*H160</f>
        <v>6.3579599999999993E-3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193</v>
      </c>
      <c r="AT160" s="196" t="s">
        <v>126</v>
      </c>
      <c r="AU160" s="196" t="s">
        <v>88</v>
      </c>
      <c r="AY160" s="16" t="s">
        <v>123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86</v>
      </c>
      <c r="BK160" s="197">
        <f>ROUND(I160*H160,2)</f>
        <v>0</v>
      </c>
      <c r="BL160" s="16" t="s">
        <v>193</v>
      </c>
      <c r="BM160" s="196" t="s">
        <v>208</v>
      </c>
    </row>
    <row r="161" spans="1:65" s="13" customFormat="1" ht="11.25">
      <c r="B161" s="198"/>
      <c r="C161" s="199"/>
      <c r="D161" s="200" t="s">
        <v>132</v>
      </c>
      <c r="E161" s="201" t="s">
        <v>1</v>
      </c>
      <c r="F161" s="202" t="s">
        <v>209</v>
      </c>
      <c r="G161" s="199"/>
      <c r="H161" s="203">
        <v>0.36</v>
      </c>
      <c r="I161" s="204"/>
      <c r="J161" s="199"/>
      <c r="K161" s="199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132</v>
      </c>
      <c r="AU161" s="209" t="s">
        <v>88</v>
      </c>
      <c r="AV161" s="13" t="s">
        <v>88</v>
      </c>
      <c r="AW161" s="13" t="s">
        <v>38</v>
      </c>
      <c r="AX161" s="13" t="s">
        <v>81</v>
      </c>
      <c r="AY161" s="209" t="s">
        <v>123</v>
      </c>
    </row>
    <row r="162" spans="1:65" s="13" customFormat="1" ht="11.25">
      <c r="B162" s="198"/>
      <c r="C162" s="199"/>
      <c r="D162" s="200" t="s">
        <v>132</v>
      </c>
      <c r="E162" s="201" t="s">
        <v>1</v>
      </c>
      <c r="F162" s="202" t="s">
        <v>210</v>
      </c>
      <c r="G162" s="199"/>
      <c r="H162" s="203">
        <v>0.41599999999999998</v>
      </c>
      <c r="I162" s="204"/>
      <c r="J162" s="199"/>
      <c r="K162" s="199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132</v>
      </c>
      <c r="AU162" s="209" t="s">
        <v>88</v>
      </c>
      <c r="AV162" s="13" t="s">
        <v>88</v>
      </c>
      <c r="AW162" s="13" t="s">
        <v>38</v>
      </c>
      <c r="AX162" s="13" t="s">
        <v>81</v>
      </c>
      <c r="AY162" s="209" t="s">
        <v>123</v>
      </c>
    </row>
    <row r="163" spans="1:65" s="13" customFormat="1" ht="11.25">
      <c r="B163" s="198"/>
      <c r="C163" s="199"/>
      <c r="D163" s="200" t="s">
        <v>132</v>
      </c>
      <c r="E163" s="201" t="s">
        <v>1</v>
      </c>
      <c r="F163" s="202" t="s">
        <v>211</v>
      </c>
      <c r="G163" s="199"/>
      <c r="H163" s="203">
        <v>2.5880000000000001</v>
      </c>
      <c r="I163" s="204"/>
      <c r="J163" s="199"/>
      <c r="K163" s="199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132</v>
      </c>
      <c r="AU163" s="209" t="s">
        <v>88</v>
      </c>
      <c r="AV163" s="13" t="s">
        <v>88</v>
      </c>
      <c r="AW163" s="13" t="s">
        <v>38</v>
      </c>
      <c r="AX163" s="13" t="s">
        <v>81</v>
      </c>
      <c r="AY163" s="209" t="s">
        <v>123</v>
      </c>
    </row>
    <row r="164" spans="1:65" s="14" customFormat="1" ht="11.25">
      <c r="B164" s="210"/>
      <c r="C164" s="211"/>
      <c r="D164" s="200" t="s">
        <v>132</v>
      </c>
      <c r="E164" s="212" t="s">
        <v>1</v>
      </c>
      <c r="F164" s="213" t="s">
        <v>204</v>
      </c>
      <c r="G164" s="211"/>
      <c r="H164" s="214">
        <v>3.3639999999999999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132</v>
      </c>
      <c r="AU164" s="220" t="s">
        <v>88</v>
      </c>
      <c r="AV164" s="14" t="s">
        <v>130</v>
      </c>
      <c r="AW164" s="14" t="s">
        <v>38</v>
      </c>
      <c r="AX164" s="14" t="s">
        <v>86</v>
      </c>
      <c r="AY164" s="220" t="s">
        <v>123</v>
      </c>
    </row>
    <row r="165" spans="1:65" s="2" customFormat="1" ht="16.5" customHeight="1">
      <c r="A165" s="34"/>
      <c r="B165" s="35"/>
      <c r="C165" s="221" t="s">
        <v>193</v>
      </c>
      <c r="D165" s="221" t="s">
        <v>212</v>
      </c>
      <c r="E165" s="222" t="s">
        <v>213</v>
      </c>
      <c r="F165" s="223" t="s">
        <v>214</v>
      </c>
      <c r="G165" s="224" t="s">
        <v>207</v>
      </c>
      <c r="H165" s="225">
        <v>3.3639999999999999</v>
      </c>
      <c r="I165" s="226"/>
      <c r="J165" s="227">
        <f t="shared" ref="J165:J170" si="10">ROUND(I165*H165,2)</f>
        <v>0</v>
      </c>
      <c r="K165" s="228"/>
      <c r="L165" s="229"/>
      <c r="M165" s="230" t="s">
        <v>1</v>
      </c>
      <c r="N165" s="231" t="s">
        <v>46</v>
      </c>
      <c r="O165" s="71"/>
      <c r="P165" s="194">
        <f t="shared" ref="P165:P170" si="11">O165*H165</f>
        <v>0</v>
      </c>
      <c r="Q165" s="194">
        <v>0</v>
      </c>
      <c r="R165" s="194">
        <f t="shared" ref="R165:R170" si="12">Q165*H165</f>
        <v>0</v>
      </c>
      <c r="S165" s="194">
        <v>0</v>
      </c>
      <c r="T165" s="195">
        <f t="shared" ref="T165:T170" si="13"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215</v>
      </c>
      <c r="AT165" s="196" t="s">
        <v>212</v>
      </c>
      <c r="AU165" s="196" t="s">
        <v>88</v>
      </c>
      <c r="AY165" s="16" t="s">
        <v>123</v>
      </c>
      <c r="BE165" s="197">
        <f t="shared" ref="BE165:BE170" si="14">IF(N165="základní",J165,0)</f>
        <v>0</v>
      </c>
      <c r="BF165" s="197">
        <f t="shared" ref="BF165:BF170" si="15">IF(N165="snížená",J165,0)</f>
        <v>0</v>
      </c>
      <c r="BG165" s="197">
        <f t="shared" ref="BG165:BG170" si="16">IF(N165="zákl. přenesená",J165,0)</f>
        <v>0</v>
      </c>
      <c r="BH165" s="197">
        <f t="shared" ref="BH165:BH170" si="17">IF(N165="sníž. přenesená",J165,0)</f>
        <v>0</v>
      </c>
      <c r="BI165" s="197">
        <f t="shared" ref="BI165:BI170" si="18">IF(N165="nulová",J165,0)</f>
        <v>0</v>
      </c>
      <c r="BJ165" s="16" t="s">
        <v>86</v>
      </c>
      <c r="BK165" s="197">
        <f t="shared" ref="BK165:BK170" si="19">ROUND(I165*H165,2)</f>
        <v>0</v>
      </c>
      <c r="BL165" s="16" t="s">
        <v>193</v>
      </c>
      <c r="BM165" s="196" t="s">
        <v>216</v>
      </c>
    </row>
    <row r="166" spans="1:65" s="2" customFormat="1" ht="21.75" customHeight="1">
      <c r="A166" s="34"/>
      <c r="B166" s="35"/>
      <c r="C166" s="184" t="s">
        <v>217</v>
      </c>
      <c r="D166" s="184" t="s">
        <v>126</v>
      </c>
      <c r="E166" s="185" t="s">
        <v>218</v>
      </c>
      <c r="F166" s="186" t="s">
        <v>219</v>
      </c>
      <c r="G166" s="187" t="s">
        <v>220</v>
      </c>
      <c r="H166" s="188">
        <v>12</v>
      </c>
      <c r="I166" s="189"/>
      <c r="J166" s="190">
        <f t="shared" si="10"/>
        <v>0</v>
      </c>
      <c r="K166" s="191"/>
      <c r="L166" s="39"/>
      <c r="M166" s="192" t="s">
        <v>1</v>
      </c>
      <c r="N166" s="193" t="s">
        <v>46</v>
      </c>
      <c r="O166" s="71"/>
      <c r="P166" s="194">
        <f t="shared" si="11"/>
        <v>0</v>
      </c>
      <c r="Q166" s="194">
        <v>2.6700000000000001E-3</v>
      </c>
      <c r="R166" s="194">
        <f t="shared" si="12"/>
        <v>3.2039999999999999E-2</v>
      </c>
      <c r="S166" s="194">
        <v>0</v>
      </c>
      <c r="T166" s="195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6" t="s">
        <v>193</v>
      </c>
      <c r="AT166" s="196" t="s">
        <v>126</v>
      </c>
      <c r="AU166" s="196" t="s">
        <v>88</v>
      </c>
      <c r="AY166" s="16" t="s">
        <v>123</v>
      </c>
      <c r="BE166" s="197">
        <f t="shared" si="14"/>
        <v>0</v>
      </c>
      <c r="BF166" s="197">
        <f t="shared" si="15"/>
        <v>0</v>
      </c>
      <c r="BG166" s="197">
        <f t="shared" si="16"/>
        <v>0</v>
      </c>
      <c r="BH166" s="197">
        <f t="shared" si="17"/>
        <v>0</v>
      </c>
      <c r="BI166" s="197">
        <f t="shared" si="18"/>
        <v>0</v>
      </c>
      <c r="BJ166" s="16" t="s">
        <v>86</v>
      </c>
      <c r="BK166" s="197">
        <f t="shared" si="19"/>
        <v>0</v>
      </c>
      <c r="BL166" s="16" t="s">
        <v>193</v>
      </c>
      <c r="BM166" s="196" t="s">
        <v>221</v>
      </c>
    </row>
    <row r="167" spans="1:65" s="2" customFormat="1" ht="21.75" customHeight="1">
      <c r="A167" s="34"/>
      <c r="B167" s="35"/>
      <c r="C167" s="184" t="s">
        <v>222</v>
      </c>
      <c r="D167" s="184" t="s">
        <v>126</v>
      </c>
      <c r="E167" s="185" t="s">
        <v>223</v>
      </c>
      <c r="F167" s="186" t="s">
        <v>224</v>
      </c>
      <c r="G167" s="187" t="s">
        <v>220</v>
      </c>
      <c r="H167" s="188">
        <v>12</v>
      </c>
      <c r="I167" s="189"/>
      <c r="J167" s="190">
        <f t="shared" si="10"/>
        <v>0</v>
      </c>
      <c r="K167" s="191"/>
      <c r="L167" s="39"/>
      <c r="M167" s="192" t="s">
        <v>1</v>
      </c>
      <c r="N167" s="193" t="s">
        <v>46</v>
      </c>
      <c r="O167" s="71"/>
      <c r="P167" s="194">
        <f t="shared" si="11"/>
        <v>0</v>
      </c>
      <c r="Q167" s="194">
        <v>0</v>
      </c>
      <c r="R167" s="194">
        <f t="shared" si="12"/>
        <v>0</v>
      </c>
      <c r="S167" s="194">
        <v>0</v>
      </c>
      <c r="T167" s="195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6" t="s">
        <v>193</v>
      </c>
      <c r="AT167" s="196" t="s">
        <v>126</v>
      </c>
      <c r="AU167" s="196" t="s">
        <v>88</v>
      </c>
      <c r="AY167" s="16" t="s">
        <v>123</v>
      </c>
      <c r="BE167" s="197">
        <f t="shared" si="14"/>
        <v>0</v>
      </c>
      <c r="BF167" s="197">
        <f t="shared" si="15"/>
        <v>0</v>
      </c>
      <c r="BG167" s="197">
        <f t="shared" si="16"/>
        <v>0</v>
      </c>
      <c r="BH167" s="197">
        <f t="shared" si="17"/>
        <v>0</v>
      </c>
      <c r="BI167" s="197">
        <f t="shared" si="18"/>
        <v>0</v>
      </c>
      <c r="BJ167" s="16" t="s">
        <v>86</v>
      </c>
      <c r="BK167" s="197">
        <f t="shared" si="19"/>
        <v>0</v>
      </c>
      <c r="BL167" s="16" t="s">
        <v>193</v>
      </c>
      <c r="BM167" s="196" t="s">
        <v>225</v>
      </c>
    </row>
    <row r="168" spans="1:65" s="2" customFormat="1" ht="16.5" customHeight="1">
      <c r="A168" s="34"/>
      <c r="B168" s="35"/>
      <c r="C168" s="221" t="s">
        <v>226</v>
      </c>
      <c r="D168" s="221" t="s">
        <v>212</v>
      </c>
      <c r="E168" s="222" t="s">
        <v>227</v>
      </c>
      <c r="F168" s="223" t="s">
        <v>228</v>
      </c>
      <c r="G168" s="224" t="s">
        <v>229</v>
      </c>
      <c r="H168" s="225">
        <v>12</v>
      </c>
      <c r="I168" s="226"/>
      <c r="J168" s="227">
        <f t="shared" si="10"/>
        <v>0</v>
      </c>
      <c r="K168" s="228"/>
      <c r="L168" s="229"/>
      <c r="M168" s="230" t="s">
        <v>1</v>
      </c>
      <c r="N168" s="231" t="s">
        <v>46</v>
      </c>
      <c r="O168" s="71"/>
      <c r="P168" s="194">
        <f t="shared" si="11"/>
        <v>0</v>
      </c>
      <c r="Q168" s="194">
        <v>7.7999999999999999E-4</v>
      </c>
      <c r="R168" s="194">
        <f t="shared" si="12"/>
        <v>9.3600000000000003E-3</v>
      </c>
      <c r="S168" s="194">
        <v>0</v>
      </c>
      <c r="T168" s="195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230</v>
      </c>
      <c r="AT168" s="196" t="s">
        <v>212</v>
      </c>
      <c r="AU168" s="196" t="s">
        <v>88</v>
      </c>
      <c r="AY168" s="16" t="s">
        <v>123</v>
      </c>
      <c r="BE168" s="197">
        <f t="shared" si="14"/>
        <v>0</v>
      </c>
      <c r="BF168" s="197">
        <f t="shared" si="15"/>
        <v>0</v>
      </c>
      <c r="BG168" s="197">
        <f t="shared" si="16"/>
        <v>0</v>
      </c>
      <c r="BH168" s="197">
        <f t="shared" si="17"/>
        <v>0</v>
      </c>
      <c r="BI168" s="197">
        <f t="shared" si="18"/>
        <v>0</v>
      </c>
      <c r="BJ168" s="16" t="s">
        <v>86</v>
      </c>
      <c r="BK168" s="197">
        <f t="shared" si="19"/>
        <v>0</v>
      </c>
      <c r="BL168" s="16" t="s">
        <v>230</v>
      </c>
      <c r="BM168" s="196" t="s">
        <v>231</v>
      </c>
    </row>
    <row r="169" spans="1:65" s="2" customFormat="1" ht="16.5" customHeight="1">
      <c r="A169" s="34"/>
      <c r="B169" s="35"/>
      <c r="C169" s="184" t="s">
        <v>232</v>
      </c>
      <c r="D169" s="184" t="s">
        <v>126</v>
      </c>
      <c r="E169" s="185" t="s">
        <v>233</v>
      </c>
      <c r="F169" s="186" t="s">
        <v>234</v>
      </c>
      <c r="G169" s="187" t="s">
        <v>235</v>
      </c>
      <c r="H169" s="188">
        <v>25</v>
      </c>
      <c r="I169" s="189"/>
      <c r="J169" s="190">
        <f t="shared" si="10"/>
        <v>0</v>
      </c>
      <c r="K169" s="191"/>
      <c r="L169" s="39"/>
      <c r="M169" s="192" t="s">
        <v>1</v>
      </c>
      <c r="N169" s="193" t="s">
        <v>46</v>
      </c>
      <c r="O169" s="71"/>
      <c r="P169" s="194">
        <f t="shared" si="11"/>
        <v>0</v>
      </c>
      <c r="Q169" s="194">
        <v>0</v>
      </c>
      <c r="R169" s="194">
        <f t="shared" si="12"/>
        <v>0</v>
      </c>
      <c r="S169" s="194">
        <v>0</v>
      </c>
      <c r="T169" s="195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6" t="s">
        <v>193</v>
      </c>
      <c r="AT169" s="196" t="s">
        <v>126</v>
      </c>
      <c r="AU169" s="196" t="s">
        <v>88</v>
      </c>
      <c r="AY169" s="16" t="s">
        <v>123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6" t="s">
        <v>86</v>
      </c>
      <c r="BK169" s="197">
        <f t="shared" si="19"/>
        <v>0</v>
      </c>
      <c r="BL169" s="16" t="s">
        <v>193</v>
      </c>
      <c r="BM169" s="196" t="s">
        <v>236</v>
      </c>
    </row>
    <row r="170" spans="1:65" s="2" customFormat="1" ht="16.5" customHeight="1">
      <c r="A170" s="34"/>
      <c r="B170" s="35"/>
      <c r="C170" s="184" t="s">
        <v>7</v>
      </c>
      <c r="D170" s="184" t="s">
        <v>126</v>
      </c>
      <c r="E170" s="185" t="s">
        <v>237</v>
      </c>
      <c r="F170" s="186" t="s">
        <v>238</v>
      </c>
      <c r="G170" s="187" t="s">
        <v>129</v>
      </c>
      <c r="H170" s="188">
        <v>12</v>
      </c>
      <c r="I170" s="189"/>
      <c r="J170" s="190">
        <f t="shared" si="10"/>
        <v>0</v>
      </c>
      <c r="K170" s="191"/>
      <c r="L170" s="39"/>
      <c r="M170" s="192" t="s">
        <v>1</v>
      </c>
      <c r="N170" s="193" t="s">
        <v>46</v>
      </c>
      <c r="O170" s="71"/>
      <c r="P170" s="194">
        <f t="shared" si="11"/>
        <v>0</v>
      </c>
      <c r="Q170" s="194">
        <v>0</v>
      </c>
      <c r="R170" s="194">
        <f t="shared" si="12"/>
        <v>0</v>
      </c>
      <c r="S170" s="194">
        <v>2.1999999999999999E-2</v>
      </c>
      <c r="T170" s="195">
        <f t="shared" si="13"/>
        <v>0.26400000000000001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6" t="s">
        <v>193</v>
      </c>
      <c r="AT170" s="196" t="s">
        <v>126</v>
      </c>
      <c r="AU170" s="196" t="s">
        <v>88</v>
      </c>
      <c r="AY170" s="16" t="s">
        <v>123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6" t="s">
        <v>86</v>
      </c>
      <c r="BK170" s="197">
        <f t="shared" si="19"/>
        <v>0</v>
      </c>
      <c r="BL170" s="16" t="s">
        <v>193</v>
      </c>
      <c r="BM170" s="196" t="s">
        <v>239</v>
      </c>
    </row>
    <row r="171" spans="1:65" s="13" customFormat="1" ht="11.25">
      <c r="B171" s="198"/>
      <c r="C171" s="199"/>
      <c r="D171" s="200" t="s">
        <v>132</v>
      </c>
      <c r="E171" s="201" t="s">
        <v>1</v>
      </c>
      <c r="F171" s="202" t="s">
        <v>240</v>
      </c>
      <c r="G171" s="199"/>
      <c r="H171" s="203">
        <v>12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132</v>
      </c>
      <c r="AU171" s="209" t="s">
        <v>88</v>
      </c>
      <c r="AV171" s="13" t="s">
        <v>88</v>
      </c>
      <c r="AW171" s="13" t="s">
        <v>38</v>
      </c>
      <c r="AX171" s="13" t="s">
        <v>86</v>
      </c>
      <c r="AY171" s="209" t="s">
        <v>123</v>
      </c>
    </row>
    <row r="172" spans="1:65" s="2" customFormat="1" ht="24.2" customHeight="1">
      <c r="A172" s="34"/>
      <c r="B172" s="35"/>
      <c r="C172" s="184" t="s">
        <v>241</v>
      </c>
      <c r="D172" s="184" t="s">
        <v>126</v>
      </c>
      <c r="E172" s="185" t="s">
        <v>242</v>
      </c>
      <c r="F172" s="186" t="s">
        <v>243</v>
      </c>
      <c r="G172" s="187" t="s">
        <v>229</v>
      </c>
      <c r="H172" s="188">
        <v>12</v>
      </c>
      <c r="I172" s="189"/>
      <c r="J172" s="190">
        <f>ROUND(I172*H172,2)</f>
        <v>0</v>
      </c>
      <c r="K172" s="191"/>
      <c r="L172" s="39"/>
      <c r="M172" s="192" t="s">
        <v>1</v>
      </c>
      <c r="N172" s="193" t="s">
        <v>46</v>
      </c>
      <c r="O172" s="71"/>
      <c r="P172" s="194">
        <f>O172*H172</f>
        <v>0</v>
      </c>
      <c r="Q172" s="194">
        <v>3.3899999999999998E-3</v>
      </c>
      <c r="R172" s="194">
        <f>Q172*H172</f>
        <v>4.0679999999999994E-2</v>
      </c>
      <c r="S172" s="194">
        <v>0</v>
      </c>
      <c r="T172" s="19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6" t="s">
        <v>193</v>
      </c>
      <c r="AT172" s="196" t="s">
        <v>126</v>
      </c>
      <c r="AU172" s="196" t="s">
        <v>88</v>
      </c>
      <c r="AY172" s="16" t="s">
        <v>123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86</v>
      </c>
      <c r="BK172" s="197">
        <f>ROUND(I172*H172,2)</f>
        <v>0</v>
      </c>
      <c r="BL172" s="16" t="s">
        <v>193</v>
      </c>
      <c r="BM172" s="196" t="s">
        <v>244</v>
      </c>
    </row>
    <row r="173" spans="1:65" s="13" customFormat="1" ht="11.25">
      <c r="B173" s="198"/>
      <c r="C173" s="199"/>
      <c r="D173" s="200" t="s">
        <v>132</v>
      </c>
      <c r="E173" s="201" t="s">
        <v>1</v>
      </c>
      <c r="F173" s="202" t="s">
        <v>240</v>
      </c>
      <c r="G173" s="199"/>
      <c r="H173" s="203">
        <v>12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132</v>
      </c>
      <c r="AU173" s="209" t="s">
        <v>88</v>
      </c>
      <c r="AV173" s="13" t="s">
        <v>88</v>
      </c>
      <c r="AW173" s="13" t="s">
        <v>38</v>
      </c>
      <c r="AX173" s="13" t="s">
        <v>86</v>
      </c>
      <c r="AY173" s="209" t="s">
        <v>123</v>
      </c>
    </row>
    <row r="174" spans="1:65" s="2" customFormat="1" ht="24.2" customHeight="1">
      <c r="A174" s="34"/>
      <c r="B174" s="35"/>
      <c r="C174" s="221" t="s">
        <v>245</v>
      </c>
      <c r="D174" s="221" t="s">
        <v>212</v>
      </c>
      <c r="E174" s="222" t="s">
        <v>246</v>
      </c>
      <c r="F174" s="223" t="s">
        <v>247</v>
      </c>
      <c r="G174" s="224" t="s">
        <v>129</v>
      </c>
      <c r="H174" s="225">
        <v>12</v>
      </c>
      <c r="I174" s="226"/>
      <c r="J174" s="227">
        <f>ROUND(I174*H174,2)</f>
        <v>0</v>
      </c>
      <c r="K174" s="228"/>
      <c r="L174" s="229"/>
      <c r="M174" s="230" t="s">
        <v>1</v>
      </c>
      <c r="N174" s="231" t="s">
        <v>46</v>
      </c>
      <c r="O174" s="71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6" t="s">
        <v>215</v>
      </c>
      <c r="AT174" s="196" t="s">
        <v>212</v>
      </c>
      <c r="AU174" s="196" t="s">
        <v>88</v>
      </c>
      <c r="AY174" s="16" t="s">
        <v>123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6" t="s">
        <v>86</v>
      </c>
      <c r="BK174" s="197">
        <f>ROUND(I174*H174,2)</f>
        <v>0</v>
      </c>
      <c r="BL174" s="16" t="s">
        <v>193</v>
      </c>
      <c r="BM174" s="196" t="s">
        <v>248</v>
      </c>
    </row>
    <row r="175" spans="1:65" s="13" customFormat="1" ht="11.25">
      <c r="B175" s="198"/>
      <c r="C175" s="199"/>
      <c r="D175" s="200" t="s">
        <v>132</v>
      </c>
      <c r="E175" s="201" t="s">
        <v>1</v>
      </c>
      <c r="F175" s="202" t="s">
        <v>240</v>
      </c>
      <c r="G175" s="199"/>
      <c r="H175" s="203">
        <v>12</v>
      </c>
      <c r="I175" s="204"/>
      <c r="J175" s="199"/>
      <c r="K175" s="199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132</v>
      </c>
      <c r="AU175" s="209" t="s">
        <v>88</v>
      </c>
      <c r="AV175" s="13" t="s">
        <v>88</v>
      </c>
      <c r="AW175" s="13" t="s">
        <v>38</v>
      </c>
      <c r="AX175" s="13" t="s">
        <v>86</v>
      </c>
      <c r="AY175" s="209" t="s">
        <v>123</v>
      </c>
    </row>
    <row r="176" spans="1:65" s="2" customFormat="1" ht="24.2" customHeight="1">
      <c r="A176" s="34"/>
      <c r="B176" s="35"/>
      <c r="C176" s="184" t="s">
        <v>249</v>
      </c>
      <c r="D176" s="184" t="s">
        <v>126</v>
      </c>
      <c r="E176" s="185" t="s">
        <v>250</v>
      </c>
      <c r="F176" s="186" t="s">
        <v>251</v>
      </c>
      <c r="G176" s="187" t="s">
        <v>229</v>
      </c>
      <c r="H176" s="188">
        <v>4.8</v>
      </c>
      <c r="I176" s="189"/>
      <c r="J176" s="190">
        <f>ROUND(I176*H176,2)</f>
        <v>0</v>
      </c>
      <c r="K176" s="191"/>
      <c r="L176" s="39"/>
      <c r="M176" s="192" t="s">
        <v>1</v>
      </c>
      <c r="N176" s="193" t="s">
        <v>46</v>
      </c>
      <c r="O176" s="71"/>
      <c r="P176" s="194">
        <f>O176*H176</f>
        <v>0</v>
      </c>
      <c r="Q176" s="194">
        <v>3.3899999999999998E-3</v>
      </c>
      <c r="R176" s="194">
        <f>Q176*H176</f>
        <v>1.6271999999999998E-2</v>
      </c>
      <c r="S176" s="194">
        <v>0</v>
      </c>
      <c r="T176" s="19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6" t="s">
        <v>193</v>
      </c>
      <c r="AT176" s="196" t="s">
        <v>126</v>
      </c>
      <c r="AU176" s="196" t="s">
        <v>88</v>
      </c>
      <c r="AY176" s="16" t="s">
        <v>123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86</v>
      </c>
      <c r="BK176" s="197">
        <f>ROUND(I176*H176,2)</f>
        <v>0</v>
      </c>
      <c r="BL176" s="16" t="s">
        <v>193</v>
      </c>
      <c r="BM176" s="196" t="s">
        <v>252</v>
      </c>
    </row>
    <row r="177" spans="1:65" s="13" customFormat="1" ht="11.25">
      <c r="B177" s="198"/>
      <c r="C177" s="199"/>
      <c r="D177" s="200" t="s">
        <v>132</v>
      </c>
      <c r="E177" s="201" t="s">
        <v>1</v>
      </c>
      <c r="F177" s="202" t="s">
        <v>253</v>
      </c>
      <c r="G177" s="199"/>
      <c r="H177" s="203">
        <v>4.8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132</v>
      </c>
      <c r="AU177" s="209" t="s">
        <v>88</v>
      </c>
      <c r="AV177" s="13" t="s">
        <v>88</v>
      </c>
      <c r="AW177" s="13" t="s">
        <v>38</v>
      </c>
      <c r="AX177" s="13" t="s">
        <v>86</v>
      </c>
      <c r="AY177" s="209" t="s">
        <v>123</v>
      </c>
    </row>
    <row r="178" spans="1:65" s="2" customFormat="1" ht="21.75" customHeight="1">
      <c r="A178" s="34"/>
      <c r="B178" s="35"/>
      <c r="C178" s="184" t="s">
        <v>254</v>
      </c>
      <c r="D178" s="184" t="s">
        <v>126</v>
      </c>
      <c r="E178" s="185" t="s">
        <v>255</v>
      </c>
      <c r="F178" s="186" t="s">
        <v>256</v>
      </c>
      <c r="G178" s="187" t="s">
        <v>207</v>
      </c>
      <c r="H178" s="188">
        <v>0.5</v>
      </c>
      <c r="I178" s="189"/>
      <c r="J178" s="190">
        <f>ROUND(I178*H178,2)</f>
        <v>0</v>
      </c>
      <c r="K178" s="191"/>
      <c r="L178" s="39"/>
      <c r="M178" s="192" t="s">
        <v>1</v>
      </c>
      <c r="N178" s="193" t="s">
        <v>46</v>
      </c>
      <c r="O178" s="71"/>
      <c r="P178" s="194">
        <f>O178*H178</f>
        <v>0</v>
      </c>
      <c r="Q178" s="194">
        <v>1.316E-2</v>
      </c>
      <c r="R178" s="194">
        <f>Q178*H178</f>
        <v>6.5799999999999999E-3</v>
      </c>
      <c r="S178" s="194">
        <v>0</v>
      </c>
      <c r="T178" s="19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6" t="s">
        <v>193</v>
      </c>
      <c r="AT178" s="196" t="s">
        <v>126</v>
      </c>
      <c r="AU178" s="196" t="s">
        <v>88</v>
      </c>
      <c r="AY178" s="16" t="s">
        <v>123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86</v>
      </c>
      <c r="BK178" s="197">
        <f>ROUND(I178*H178,2)</f>
        <v>0</v>
      </c>
      <c r="BL178" s="16" t="s">
        <v>193</v>
      </c>
      <c r="BM178" s="196" t="s">
        <v>257</v>
      </c>
    </row>
    <row r="179" spans="1:65" s="2" customFormat="1" ht="24.2" customHeight="1">
      <c r="A179" s="34"/>
      <c r="B179" s="35"/>
      <c r="C179" s="184" t="s">
        <v>258</v>
      </c>
      <c r="D179" s="184" t="s">
        <v>126</v>
      </c>
      <c r="E179" s="185" t="s">
        <v>259</v>
      </c>
      <c r="F179" s="186" t="s">
        <v>260</v>
      </c>
      <c r="G179" s="187" t="s">
        <v>229</v>
      </c>
      <c r="H179" s="188">
        <v>51.1</v>
      </c>
      <c r="I179" s="189"/>
      <c r="J179" s="190">
        <f>ROUND(I179*H179,2)</f>
        <v>0</v>
      </c>
      <c r="K179" s="191"/>
      <c r="L179" s="39"/>
      <c r="M179" s="192" t="s">
        <v>1</v>
      </c>
      <c r="N179" s="193" t="s">
        <v>46</v>
      </c>
      <c r="O179" s="71"/>
      <c r="P179" s="194">
        <f>O179*H179</f>
        <v>0</v>
      </c>
      <c r="Q179" s="194">
        <v>0</v>
      </c>
      <c r="R179" s="194">
        <f>Q179*H179</f>
        <v>0</v>
      </c>
      <c r="S179" s="194">
        <v>6.0000000000000001E-3</v>
      </c>
      <c r="T179" s="195">
        <f>S179*H179</f>
        <v>0.30660000000000004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6" t="s">
        <v>193</v>
      </c>
      <c r="AT179" s="196" t="s">
        <v>126</v>
      </c>
      <c r="AU179" s="196" t="s">
        <v>88</v>
      </c>
      <c r="AY179" s="16" t="s">
        <v>123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86</v>
      </c>
      <c r="BK179" s="197">
        <f>ROUND(I179*H179,2)</f>
        <v>0</v>
      </c>
      <c r="BL179" s="16" t="s">
        <v>193</v>
      </c>
      <c r="BM179" s="196" t="s">
        <v>261</v>
      </c>
    </row>
    <row r="180" spans="1:65" s="13" customFormat="1" ht="11.25">
      <c r="B180" s="198"/>
      <c r="C180" s="199"/>
      <c r="D180" s="200" t="s">
        <v>132</v>
      </c>
      <c r="E180" s="201" t="s">
        <v>1</v>
      </c>
      <c r="F180" s="202" t="s">
        <v>262</v>
      </c>
      <c r="G180" s="199"/>
      <c r="H180" s="203">
        <v>2.6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132</v>
      </c>
      <c r="AU180" s="209" t="s">
        <v>88</v>
      </c>
      <c r="AV180" s="13" t="s">
        <v>88</v>
      </c>
      <c r="AW180" s="13" t="s">
        <v>38</v>
      </c>
      <c r="AX180" s="13" t="s">
        <v>81</v>
      </c>
      <c r="AY180" s="209" t="s">
        <v>123</v>
      </c>
    </row>
    <row r="181" spans="1:65" s="13" customFormat="1" ht="11.25">
      <c r="B181" s="198"/>
      <c r="C181" s="199"/>
      <c r="D181" s="200" t="s">
        <v>132</v>
      </c>
      <c r="E181" s="201" t="s">
        <v>1</v>
      </c>
      <c r="F181" s="202" t="s">
        <v>263</v>
      </c>
      <c r="G181" s="199"/>
      <c r="H181" s="203">
        <v>38.799999999999997</v>
      </c>
      <c r="I181" s="204"/>
      <c r="J181" s="199"/>
      <c r="K181" s="199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132</v>
      </c>
      <c r="AU181" s="209" t="s">
        <v>88</v>
      </c>
      <c r="AV181" s="13" t="s">
        <v>88</v>
      </c>
      <c r="AW181" s="13" t="s">
        <v>38</v>
      </c>
      <c r="AX181" s="13" t="s">
        <v>81</v>
      </c>
      <c r="AY181" s="209" t="s">
        <v>123</v>
      </c>
    </row>
    <row r="182" spans="1:65" s="13" customFormat="1" ht="11.25">
      <c r="B182" s="198"/>
      <c r="C182" s="199"/>
      <c r="D182" s="200" t="s">
        <v>132</v>
      </c>
      <c r="E182" s="201" t="s">
        <v>1</v>
      </c>
      <c r="F182" s="202" t="s">
        <v>264</v>
      </c>
      <c r="G182" s="199"/>
      <c r="H182" s="203">
        <v>9.6999999999999993</v>
      </c>
      <c r="I182" s="204"/>
      <c r="J182" s="199"/>
      <c r="K182" s="199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132</v>
      </c>
      <c r="AU182" s="209" t="s">
        <v>88</v>
      </c>
      <c r="AV182" s="13" t="s">
        <v>88</v>
      </c>
      <c r="AW182" s="13" t="s">
        <v>38</v>
      </c>
      <c r="AX182" s="13" t="s">
        <v>81</v>
      </c>
      <c r="AY182" s="209" t="s">
        <v>123</v>
      </c>
    </row>
    <row r="183" spans="1:65" s="14" customFormat="1" ht="11.25">
      <c r="B183" s="210"/>
      <c r="C183" s="211"/>
      <c r="D183" s="200" t="s">
        <v>132</v>
      </c>
      <c r="E183" s="212" t="s">
        <v>1</v>
      </c>
      <c r="F183" s="213" t="s">
        <v>204</v>
      </c>
      <c r="G183" s="211"/>
      <c r="H183" s="214">
        <v>51.099999999999994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132</v>
      </c>
      <c r="AU183" s="220" t="s">
        <v>88</v>
      </c>
      <c r="AV183" s="14" t="s">
        <v>130</v>
      </c>
      <c r="AW183" s="14" t="s">
        <v>38</v>
      </c>
      <c r="AX183" s="14" t="s">
        <v>86</v>
      </c>
      <c r="AY183" s="220" t="s">
        <v>123</v>
      </c>
    </row>
    <row r="184" spans="1:65" s="2" customFormat="1" ht="24.2" customHeight="1">
      <c r="A184" s="34"/>
      <c r="B184" s="35"/>
      <c r="C184" s="184" t="s">
        <v>265</v>
      </c>
      <c r="D184" s="184" t="s">
        <v>126</v>
      </c>
      <c r="E184" s="185" t="s">
        <v>266</v>
      </c>
      <c r="F184" s="186" t="s">
        <v>267</v>
      </c>
      <c r="G184" s="187" t="s">
        <v>229</v>
      </c>
      <c r="H184" s="188">
        <v>37.6</v>
      </c>
      <c r="I184" s="189"/>
      <c r="J184" s="190">
        <f>ROUND(I184*H184,2)</f>
        <v>0</v>
      </c>
      <c r="K184" s="191"/>
      <c r="L184" s="39"/>
      <c r="M184" s="192" t="s">
        <v>1</v>
      </c>
      <c r="N184" s="193" t="s">
        <v>46</v>
      </c>
      <c r="O184" s="71"/>
      <c r="P184" s="194">
        <f>O184*H184</f>
        <v>0</v>
      </c>
      <c r="Q184" s="194">
        <v>0</v>
      </c>
      <c r="R184" s="194">
        <f>Q184*H184</f>
        <v>0</v>
      </c>
      <c r="S184" s="194">
        <v>0.01</v>
      </c>
      <c r="T184" s="195">
        <f>S184*H184</f>
        <v>0.376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6" t="s">
        <v>193</v>
      </c>
      <c r="AT184" s="196" t="s">
        <v>126</v>
      </c>
      <c r="AU184" s="196" t="s">
        <v>88</v>
      </c>
      <c r="AY184" s="16" t="s">
        <v>123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86</v>
      </c>
      <c r="BK184" s="197">
        <f>ROUND(I184*H184,2)</f>
        <v>0</v>
      </c>
      <c r="BL184" s="16" t="s">
        <v>193</v>
      </c>
      <c r="BM184" s="196" t="s">
        <v>268</v>
      </c>
    </row>
    <row r="185" spans="1:65" s="13" customFormat="1" ht="11.25">
      <c r="B185" s="198"/>
      <c r="C185" s="199"/>
      <c r="D185" s="200" t="s">
        <v>132</v>
      </c>
      <c r="E185" s="201" t="s">
        <v>1</v>
      </c>
      <c r="F185" s="202" t="s">
        <v>269</v>
      </c>
      <c r="G185" s="199"/>
      <c r="H185" s="203">
        <v>10.4</v>
      </c>
      <c r="I185" s="204"/>
      <c r="J185" s="199"/>
      <c r="K185" s="199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132</v>
      </c>
      <c r="AU185" s="209" t="s">
        <v>88</v>
      </c>
      <c r="AV185" s="13" t="s">
        <v>88</v>
      </c>
      <c r="AW185" s="13" t="s">
        <v>38</v>
      </c>
      <c r="AX185" s="13" t="s">
        <v>81</v>
      </c>
      <c r="AY185" s="209" t="s">
        <v>123</v>
      </c>
    </row>
    <row r="186" spans="1:65" s="13" customFormat="1" ht="11.25">
      <c r="B186" s="198"/>
      <c r="C186" s="199"/>
      <c r="D186" s="200" t="s">
        <v>132</v>
      </c>
      <c r="E186" s="201" t="s">
        <v>1</v>
      </c>
      <c r="F186" s="202" t="s">
        <v>270</v>
      </c>
      <c r="G186" s="199"/>
      <c r="H186" s="203">
        <v>9.6</v>
      </c>
      <c r="I186" s="204"/>
      <c r="J186" s="199"/>
      <c r="K186" s="199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132</v>
      </c>
      <c r="AU186" s="209" t="s">
        <v>88</v>
      </c>
      <c r="AV186" s="13" t="s">
        <v>88</v>
      </c>
      <c r="AW186" s="13" t="s">
        <v>38</v>
      </c>
      <c r="AX186" s="13" t="s">
        <v>81</v>
      </c>
      <c r="AY186" s="209" t="s">
        <v>123</v>
      </c>
    </row>
    <row r="187" spans="1:65" s="13" customFormat="1" ht="11.25">
      <c r="B187" s="198"/>
      <c r="C187" s="199"/>
      <c r="D187" s="200" t="s">
        <v>132</v>
      </c>
      <c r="E187" s="201" t="s">
        <v>1</v>
      </c>
      <c r="F187" s="202" t="s">
        <v>201</v>
      </c>
      <c r="G187" s="199"/>
      <c r="H187" s="203">
        <v>17.600000000000001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132</v>
      </c>
      <c r="AU187" s="209" t="s">
        <v>88</v>
      </c>
      <c r="AV187" s="13" t="s">
        <v>88</v>
      </c>
      <c r="AW187" s="13" t="s">
        <v>38</v>
      </c>
      <c r="AX187" s="13" t="s">
        <v>81</v>
      </c>
      <c r="AY187" s="209" t="s">
        <v>123</v>
      </c>
    </row>
    <row r="188" spans="1:65" s="14" customFormat="1" ht="11.25">
      <c r="B188" s="210"/>
      <c r="C188" s="211"/>
      <c r="D188" s="200" t="s">
        <v>132</v>
      </c>
      <c r="E188" s="212" t="s">
        <v>1</v>
      </c>
      <c r="F188" s="213" t="s">
        <v>204</v>
      </c>
      <c r="G188" s="211"/>
      <c r="H188" s="214">
        <v>37.6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132</v>
      </c>
      <c r="AU188" s="220" t="s">
        <v>88</v>
      </c>
      <c r="AV188" s="14" t="s">
        <v>130</v>
      </c>
      <c r="AW188" s="14" t="s">
        <v>38</v>
      </c>
      <c r="AX188" s="14" t="s">
        <v>86</v>
      </c>
      <c r="AY188" s="220" t="s">
        <v>123</v>
      </c>
    </row>
    <row r="189" spans="1:65" s="2" customFormat="1" ht="24.2" customHeight="1">
      <c r="A189" s="34"/>
      <c r="B189" s="35"/>
      <c r="C189" s="184" t="s">
        <v>271</v>
      </c>
      <c r="D189" s="184" t="s">
        <v>126</v>
      </c>
      <c r="E189" s="185" t="s">
        <v>272</v>
      </c>
      <c r="F189" s="186" t="s">
        <v>273</v>
      </c>
      <c r="G189" s="187" t="s">
        <v>229</v>
      </c>
      <c r="H189" s="188">
        <v>54</v>
      </c>
      <c r="I189" s="189"/>
      <c r="J189" s="190">
        <f>ROUND(I189*H189,2)</f>
        <v>0</v>
      </c>
      <c r="K189" s="191"/>
      <c r="L189" s="39"/>
      <c r="M189" s="192" t="s">
        <v>1</v>
      </c>
      <c r="N189" s="193" t="s">
        <v>46</v>
      </c>
      <c r="O189" s="71"/>
      <c r="P189" s="194">
        <f>O189*H189</f>
        <v>0</v>
      </c>
      <c r="Q189" s="194">
        <v>0</v>
      </c>
      <c r="R189" s="194">
        <f>Q189*H189</f>
        <v>0</v>
      </c>
      <c r="S189" s="194">
        <v>1.2999999999999999E-2</v>
      </c>
      <c r="T189" s="195">
        <f>S189*H189</f>
        <v>0.70199999999999996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6" t="s">
        <v>193</v>
      </c>
      <c r="AT189" s="196" t="s">
        <v>126</v>
      </c>
      <c r="AU189" s="196" t="s">
        <v>88</v>
      </c>
      <c r="AY189" s="16" t="s">
        <v>123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86</v>
      </c>
      <c r="BK189" s="197">
        <f>ROUND(I189*H189,2)</f>
        <v>0</v>
      </c>
      <c r="BL189" s="16" t="s">
        <v>193</v>
      </c>
      <c r="BM189" s="196" t="s">
        <v>274</v>
      </c>
    </row>
    <row r="190" spans="1:65" s="13" customFormat="1" ht="11.25">
      <c r="B190" s="198"/>
      <c r="C190" s="199"/>
      <c r="D190" s="200" t="s">
        <v>132</v>
      </c>
      <c r="E190" s="201" t="s">
        <v>1</v>
      </c>
      <c r="F190" s="202" t="s">
        <v>275</v>
      </c>
      <c r="G190" s="199"/>
      <c r="H190" s="203">
        <v>34</v>
      </c>
      <c r="I190" s="204"/>
      <c r="J190" s="199"/>
      <c r="K190" s="199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132</v>
      </c>
      <c r="AU190" s="209" t="s">
        <v>88</v>
      </c>
      <c r="AV190" s="13" t="s">
        <v>88</v>
      </c>
      <c r="AW190" s="13" t="s">
        <v>38</v>
      </c>
      <c r="AX190" s="13" t="s">
        <v>81</v>
      </c>
      <c r="AY190" s="209" t="s">
        <v>123</v>
      </c>
    </row>
    <row r="191" spans="1:65" s="13" customFormat="1" ht="11.25">
      <c r="B191" s="198"/>
      <c r="C191" s="199"/>
      <c r="D191" s="200" t="s">
        <v>132</v>
      </c>
      <c r="E191" s="201" t="s">
        <v>1</v>
      </c>
      <c r="F191" s="202" t="s">
        <v>276</v>
      </c>
      <c r="G191" s="199"/>
      <c r="H191" s="203">
        <v>12</v>
      </c>
      <c r="I191" s="204"/>
      <c r="J191" s="199"/>
      <c r="K191" s="199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132</v>
      </c>
      <c r="AU191" s="209" t="s">
        <v>88</v>
      </c>
      <c r="AV191" s="13" t="s">
        <v>88</v>
      </c>
      <c r="AW191" s="13" t="s">
        <v>38</v>
      </c>
      <c r="AX191" s="13" t="s">
        <v>81</v>
      </c>
      <c r="AY191" s="209" t="s">
        <v>123</v>
      </c>
    </row>
    <row r="192" spans="1:65" s="13" customFormat="1" ht="11.25">
      <c r="B192" s="198"/>
      <c r="C192" s="199"/>
      <c r="D192" s="200" t="s">
        <v>132</v>
      </c>
      <c r="E192" s="201" t="s">
        <v>1</v>
      </c>
      <c r="F192" s="202" t="s">
        <v>277</v>
      </c>
      <c r="G192" s="199"/>
      <c r="H192" s="203">
        <v>8</v>
      </c>
      <c r="I192" s="204"/>
      <c r="J192" s="199"/>
      <c r="K192" s="199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132</v>
      </c>
      <c r="AU192" s="209" t="s">
        <v>88</v>
      </c>
      <c r="AV192" s="13" t="s">
        <v>88</v>
      </c>
      <c r="AW192" s="13" t="s">
        <v>38</v>
      </c>
      <c r="AX192" s="13" t="s">
        <v>81</v>
      </c>
      <c r="AY192" s="209" t="s">
        <v>123</v>
      </c>
    </row>
    <row r="193" spans="1:65" s="14" customFormat="1" ht="11.25">
      <c r="B193" s="210"/>
      <c r="C193" s="211"/>
      <c r="D193" s="200" t="s">
        <v>132</v>
      </c>
      <c r="E193" s="212" t="s">
        <v>1</v>
      </c>
      <c r="F193" s="213" t="s">
        <v>204</v>
      </c>
      <c r="G193" s="211"/>
      <c r="H193" s="214">
        <v>54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132</v>
      </c>
      <c r="AU193" s="220" t="s">
        <v>88</v>
      </c>
      <c r="AV193" s="14" t="s">
        <v>130</v>
      </c>
      <c r="AW193" s="14" t="s">
        <v>38</v>
      </c>
      <c r="AX193" s="14" t="s">
        <v>86</v>
      </c>
      <c r="AY193" s="220" t="s">
        <v>123</v>
      </c>
    </row>
    <row r="194" spans="1:65" s="2" customFormat="1" ht="24.2" customHeight="1">
      <c r="A194" s="34"/>
      <c r="B194" s="35"/>
      <c r="C194" s="184" t="s">
        <v>278</v>
      </c>
      <c r="D194" s="184" t="s">
        <v>126</v>
      </c>
      <c r="E194" s="185" t="s">
        <v>279</v>
      </c>
      <c r="F194" s="186" t="s">
        <v>280</v>
      </c>
      <c r="G194" s="187" t="s">
        <v>229</v>
      </c>
      <c r="H194" s="188">
        <v>51.1</v>
      </c>
      <c r="I194" s="189"/>
      <c r="J194" s="190">
        <f>ROUND(I194*H194,2)</f>
        <v>0</v>
      </c>
      <c r="K194" s="191"/>
      <c r="L194" s="39"/>
      <c r="M194" s="192" t="s">
        <v>1</v>
      </c>
      <c r="N194" s="193" t="s">
        <v>46</v>
      </c>
      <c r="O194" s="71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6" t="s">
        <v>193</v>
      </c>
      <c r="AT194" s="196" t="s">
        <v>126</v>
      </c>
      <c r="AU194" s="196" t="s">
        <v>88</v>
      </c>
      <c r="AY194" s="16" t="s">
        <v>123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86</v>
      </c>
      <c r="BK194" s="197">
        <f>ROUND(I194*H194,2)</f>
        <v>0</v>
      </c>
      <c r="BL194" s="16" t="s">
        <v>193</v>
      </c>
      <c r="BM194" s="196" t="s">
        <v>281</v>
      </c>
    </row>
    <row r="195" spans="1:65" s="13" customFormat="1" ht="11.25">
      <c r="B195" s="198"/>
      <c r="C195" s="199"/>
      <c r="D195" s="200" t="s">
        <v>132</v>
      </c>
      <c r="E195" s="201" t="s">
        <v>1</v>
      </c>
      <c r="F195" s="202" t="s">
        <v>262</v>
      </c>
      <c r="G195" s="199"/>
      <c r="H195" s="203">
        <v>2.6</v>
      </c>
      <c r="I195" s="204"/>
      <c r="J195" s="199"/>
      <c r="K195" s="199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132</v>
      </c>
      <c r="AU195" s="209" t="s">
        <v>88</v>
      </c>
      <c r="AV195" s="13" t="s">
        <v>88</v>
      </c>
      <c r="AW195" s="13" t="s">
        <v>38</v>
      </c>
      <c r="AX195" s="13" t="s">
        <v>81</v>
      </c>
      <c r="AY195" s="209" t="s">
        <v>123</v>
      </c>
    </row>
    <row r="196" spans="1:65" s="13" customFormat="1" ht="11.25">
      <c r="B196" s="198"/>
      <c r="C196" s="199"/>
      <c r="D196" s="200" t="s">
        <v>132</v>
      </c>
      <c r="E196" s="201" t="s">
        <v>1</v>
      </c>
      <c r="F196" s="202" t="s">
        <v>263</v>
      </c>
      <c r="G196" s="199"/>
      <c r="H196" s="203">
        <v>38.799999999999997</v>
      </c>
      <c r="I196" s="204"/>
      <c r="J196" s="199"/>
      <c r="K196" s="199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132</v>
      </c>
      <c r="AU196" s="209" t="s">
        <v>88</v>
      </c>
      <c r="AV196" s="13" t="s">
        <v>88</v>
      </c>
      <c r="AW196" s="13" t="s">
        <v>38</v>
      </c>
      <c r="AX196" s="13" t="s">
        <v>81</v>
      </c>
      <c r="AY196" s="209" t="s">
        <v>123</v>
      </c>
    </row>
    <row r="197" spans="1:65" s="13" customFormat="1" ht="11.25">
      <c r="B197" s="198"/>
      <c r="C197" s="199"/>
      <c r="D197" s="200" t="s">
        <v>132</v>
      </c>
      <c r="E197" s="201" t="s">
        <v>1</v>
      </c>
      <c r="F197" s="202" t="s">
        <v>264</v>
      </c>
      <c r="G197" s="199"/>
      <c r="H197" s="203">
        <v>9.6999999999999993</v>
      </c>
      <c r="I197" s="204"/>
      <c r="J197" s="199"/>
      <c r="K197" s="199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132</v>
      </c>
      <c r="AU197" s="209" t="s">
        <v>88</v>
      </c>
      <c r="AV197" s="13" t="s">
        <v>88</v>
      </c>
      <c r="AW197" s="13" t="s">
        <v>38</v>
      </c>
      <c r="AX197" s="13" t="s">
        <v>81</v>
      </c>
      <c r="AY197" s="209" t="s">
        <v>123</v>
      </c>
    </row>
    <row r="198" spans="1:65" s="14" customFormat="1" ht="11.25">
      <c r="B198" s="210"/>
      <c r="C198" s="211"/>
      <c r="D198" s="200" t="s">
        <v>132</v>
      </c>
      <c r="E198" s="212" t="s">
        <v>1</v>
      </c>
      <c r="F198" s="213" t="s">
        <v>204</v>
      </c>
      <c r="G198" s="211"/>
      <c r="H198" s="214">
        <v>51.099999999999994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132</v>
      </c>
      <c r="AU198" s="220" t="s">
        <v>88</v>
      </c>
      <c r="AV198" s="14" t="s">
        <v>130</v>
      </c>
      <c r="AW198" s="14" t="s">
        <v>38</v>
      </c>
      <c r="AX198" s="14" t="s">
        <v>86</v>
      </c>
      <c r="AY198" s="220" t="s">
        <v>123</v>
      </c>
    </row>
    <row r="199" spans="1:65" s="2" customFormat="1" ht="21.75" customHeight="1">
      <c r="A199" s="34"/>
      <c r="B199" s="35"/>
      <c r="C199" s="221" t="s">
        <v>282</v>
      </c>
      <c r="D199" s="221" t="s">
        <v>212</v>
      </c>
      <c r="E199" s="222" t="s">
        <v>283</v>
      </c>
      <c r="F199" s="223" t="s">
        <v>284</v>
      </c>
      <c r="G199" s="224" t="s">
        <v>207</v>
      </c>
      <c r="H199" s="225">
        <v>0.25700000000000001</v>
      </c>
      <c r="I199" s="226"/>
      <c r="J199" s="227">
        <f>ROUND(I199*H199,2)</f>
        <v>0</v>
      </c>
      <c r="K199" s="228"/>
      <c r="L199" s="229"/>
      <c r="M199" s="230" t="s">
        <v>1</v>
      </c>
      <c r="N199" s="231" t="s">
        <v>46</v>
      </c>
      <c r="O199" s="71"/>
      <c r="P199" s="194">
        <f>O199*H199</f>
        <v>0</v>
      </c>
      <c r="Q199" s="194">
        <v>0.55000000000000004</v>
      </c>
      <c r="R199" s="194">
        <f>Q199*H199</f>
        <v>0.14135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215</v>
      </c>
      <c r="AT199" s="196" t="s">
        <v>212</v>
      </c>
      <c r="AU199" s="196" t="s">
        <v>88</v>
      </c>
      <c r="AY199" s="16" t="s">
        <v>123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86</v>
      </c>
      <c r="BK199" s="197">
        <f>ROUND(I199*H199,2)</f>
        <v>0</v>
      </c>
      <c r="BL199" s="16" t="s">
        <v>193</v>
      </c>
      <c r="BM199" s="196" t="s">
        <v>285</v>
      </c>
    </row>
    <row r="200" spans="1:65" s="13" customFormat="1" ht="11.25">
      <c r="B200" s="198"/>
      <c r="C200" s="199"/>
      <c r="D200" s="200" t="s">
        <v>132</v>
      </c>
      <c r="E200" s="201" t="s">
        <v>1</v>
      </c>
      <c r="F200" s="202" t="s">
        <v>286</v>
      </c>
      <c r="G200" s="199"/>
      <c r="H200" s="203">
        <v>1.2999999999999999E-2</v>
      </c>
      <c r="I200" s="204"/>
      <c r="J200" s="199"/>
      <c r="K200" s="199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132</v>
      </c>
      <c r="AU200" s="209" t="s">
        <v>88</v>
      </c>
      <c r="AV200" s="13" t="s">
        <v>88</v>
      </c>
      <c r="AW200" s="13" t="s">
        <v>38</v>
      </c>
      <c r="AX200" s="13" t="s">
        <v>81</v>
      </c>
      <c r="AY200" s="209" t="s">
        <v>123</v>
      </c>
    </row>
    <row r="201" spans="1:65" s="13" customFormat="1" ht="11.25">
      <c r="B201" s="198"/>
      <c r="C201" s="199"/>
      <c r="D201" s="200" t="s">
        <v>132</v>
      </c>
      <c r="E201" s="201" t="s">
        <v>1</v>
      </c>
      <c r="F201" s="202" t="s">
        <v>287</v>
      </c>
      <c r="G201" s="199"/>
      <c r="H201" s="203">
        <v>0.14000000000000001</v>
      </c>
      <c r="I201" s="204"/>
      <c r="J201" s="199"/>
      <c r="K201" s="199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132</v>
      </c>
      <c r="AU201" s="209" t="s">
        <v>88</v>
      </c>
      <c r="AV201" s="13" t="s">
        <v>88</v>
      </c>
      <c r="AW201" s="13" t="s">
        <v>38</v>
      </c>
      <c r="AX201" s="13" t="s">
        <v>81</v>
      </c>
      <c r="AY201" s="209" t="s">
        <v>123</v>
      </c>
    </row>
    <row r="202" spans="1:65" s="13" customFormat="1" ht="11.25">
      <c r="B202" s="198"/>
      <c r="C202" s="199"/>
      <c r="D202" s="200" t="s">
        <v>132</v>
      </c>
      <c r="E202" s="201" t="s">
        <v>1</v>
      </c>
      <c r="F202" s="202" t="s">
        <v>288</v>
      </c>
      <c r="G202" s="199"/>
      <c r="H202" s="203">
        <v>8.1000000000000003E-2</v>
      </c>
      <c r="I202" s="204"/>
      <c r="J202" s="199"/>
      <c r="K202" s="199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132</v>
      </c>
      <c r="AU202" s="209" t="s">
        <v>88</v>
      </c>
      <c r="AV202" s="13" t="s">
        <v>88</v>
      </c>
      <c r="AW202" s="13" t="s">
        <v>38</v>
      </c>
      <c r="AX202" s="13" t="s">
        <v>81</v>
      </c>
      <c r="AY202" s="209" t="s">
        <v>123</v>
      </c>
    </row>
    <row r="203" spans="1:65" s="14" customFormat="1" ht="11.25">
      <c r="B203" s="210"/>
      <c r="C203" s="211"/>
      <c r="D203" s="200" t="s">
        <v>132</v>
      </c>
      <c r="E203" s="212" t="s">
        <v>1</v>
      </c>
      <c r="F203" s="213" t="s">
        <v>204</v>
      </c>
      <c r="G203" s="211"/>
      <c r="H203" s="214">
        <v>0.23400000000000004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132</v>
      </c>
      <c r="AU203" s="220" t="s">
        <v>88</v>
      </c>
      <c r="AV203" s="14" t="s">
        <v>130</v>
      </c>
      <c r="AW203" s="14" t="s">
        <v>38</v>
      </c>
      <c r="AX203" s="14" t="s">
        <v>86</v>
      </c>
      <c r="AY203" s="220" t="s">
        <v>123</v>
      </c>
    </row>
    <row r="204" spans="1:65" s="13" customFormat="1" ht="11.25">
      <c r="B204" s="198"/>
      <c r="C204" s="199"/>
      <c r="D204" s="200" t="s">
        <v>132</v>
      </c>
      <c r="E204" s="199"/>
      <c r="F204" s="202" t="s">
        <v>289</v>
      </c>
      <c r="G204" s="199"/>
      <c r="H204" s="203">
        <v>0.25700000000000001</v>
      </c>
      <c r="I204" s="204"/>
      <c r="J204" s="199"/>
      <c r="K204" s="199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132</v>
      </c>
      <c r="AU204" s="209" t="s">
        <v>88</v>
      </c>
      <c r="AV204" s="13" t="s">
        <v>88</v>
      </c>
      <c r="AW204" s="13" t="s">
        <v>4</v>
      </c>
      <c r="AX204" s="13" t="s">
        <v>86</v>
      </c>
      <c r="AY204" s="209" t="s">
        <v>123</v>
      </c>
    </row>
    <row r="205" spans="1:65" s="2" customFormat="1" ht="24.2" customHeight="1">
      <c r="A205" s="34"/>
      <c r="B205" s="35"/>
      <c r="C205" s="184" t="s">
        <v>290</v>
      </c>
      <c r="D205" s="184" t="s">
        <v>126</v>
      </c>
      <c r="E205" s="185" t="s">
        <v>291</v>
      </c>
      <c r="F205" s="186" t="s">
        <v>292</v>
      </c>
      <c r="G205" s="187" t="s">
        <v>229</v>
      </c>
      <c r="H205" s="188">
        <v>37.6</v>
      </c>
      <c r="I205" s="189"/>
      <c r="J205" s="190">
        <f>ROUND(I205*H205,2)</f>
        <v>0</v>
      </c>
      <c r="K205" s="191"/>
      <c r="L205" s="39"/>
      <c r="M205" s="192" t="s">
        <v>1</v>
      </c>
      <c r="N205" s="193" t="s">
        <v>46</v>
      </c>
      <c r="O205" s="71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6" t="s">
        <v>193</v>
      </c>
      <c r="AT205" s="196" t="s">
        <v>126</v>
      </c>
      <c r="AU205" s="196" t="s">
        <v>88</v>
      </c>
      <c r="AY205" s="16" t="s">
        <v>123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86</v>
      </c>
      <c r="BK205" s="197">
        <f>ROUND(I205*H205,2)</f>
        <v>0</v>
      </c>
      <c r="BL205" s="16" t="s">
        <v>193</v>
      </c>
      <c r="BM205" s="196" t="s">
        <v>293</v>
      </c>
    </row>
    <row r="206" spans="1:65" s="13" customFormat="1" ht="11.25">
      <c r="B206" s="198"/>
      <c r="C206" s="199"/>
      <c r="D206" s="200" t="s">
        <v>132</v>
      </c>
      <c r="E206" s="201" t="s">
        <v>1</v>
      </c>
      <c r="F206" s="202" t="s">
        <v>269</v>
      </c>
      <c r="G206" s="199"/>
      <c r="H206" s="203">
        <v>10.4</v>
      </c>
      <c r="I206" s="204"/>
      <c r="J206" s="199"/>
      <c r="K206" s="199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132</v>
      </c>
      <c r="AU206" s="209" t="s">
        <v>88</v>
      </c>
      <c r="AV206" s="13" t="s">
        <v>88</v>
      </c>
      <c r="AW206" s="13" t="s">
        <v>38</v>
      </c>
      <c r="AX206" s="13" t="s">
        <v>81</v>
      </c>
      <c r="AY206" s="209" t="s">
        <v>123</v>
      </c>
    </row>
    <row r="207" spans="1:65" s="13" customFormat="1" ht="11.25">
      <c r="B207" s="198"/>
      <c r="C207" s="199"/>
      <c r="D207" s="200" t="s">
        <v>132</v>
      </c>
      <c r="E207" s="201" t="s">
        <v>1</v>
      </c>
      <c r="F207" s="202" t="s">
        <v>270</v>
      </c>
      <c r="G207" s="199"/>
      <c r="H207" s="203">
        <v>9.6</v>
      </c>
      <c r="I207" s="204"/>
      <c r="J207" s="199"/>
      <c r="K207" s="199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132</v>
      </c>
      <c r="AU207" s="209" t="s">
        <v>88</v>
      </c>
      <c r="AV207" s="13" t="s">
        <v>88</v>
      </c>
      <c r="AW207" s="13" t="s">
        <v>38</v>
      </c>
      <c r="AX207" s="13" t="s">
        <v>81</v>
      </c>
      <c r="AY207" s="209" t="s">
        <v>123</v>
      </c>
    </row>
    <row r="208" spans="1:65" s="13" customFormat="1" ht="11.25">
      <c r="B208" s="198"/>
      <c r="C208" s="199"/>
      <c r="D208" s="200" t="s">
        <v>132</v>
      </c>
      <c r="E208" s="201" t="s">
        <v>1</v>
      </c>
      <c r="F208" s="202" t="s">
        <v>201</v>
      </c>
      <c r="G208" s="199"/>
      <c r="H208" s="203">
        <v>17.600000000000001</v>
      </c>
      <c r="I208" s="204"/>
      <c r="J208" s="199"/>
      <c r="K208" s="199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132</v>
      </c>
      <c r="AU208" s="209" t="s">
        <v>88</v>
      </c>
      <c r="AV208" s="13" t="s">
        <v>88</v>
      </c>
      <c r="AW208" s="13" t="s">
        <v>38</v>
      </c>
      <c r="AX208" s="13" t="s">
        <v>81</v>
      </c>
      <c r="AY208" s="209" t="s">
        <v>123</v>
      </c>
    </row>
    <row r="209" spans="1:65" s="14" customFormat="1" ht="11.25">
      <c r="B209" s="210"/>
      <c r="C209" s="211"/>
      <c r="D209" s="200" t="s">
        <v>132</v>
      </c>
      <c r="E209" s="212" t="s">
        <v>1</v>
      </c>
      <c r="F209" s="213" t="s">
        <v>204</v>
      </c>
      <c r="G209" s="211"/>
      <c r="H209" s="214">
        <v>37.6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132</v>
      </c>
      <c r="AU209" s="220" t="s">
        <v>88</v>
      </c>
      <c r="AV209" s="14" t="s">
        <v>130</v>
      </c>
      <c r="AW209" s="14" t="s">
        <v>38</v>
      </c>
      <c r="AX209" s="14" t="s">
        <v>86</v>
      </c>
      <c r="AY209" s="220" t="s">
        <v>123</v>
      </c>
    </row>
    <row r="210" spans="1:65" s="2" customFormat="1" ht="21.75" customHeight="1">
      <c r="A210" s="34"/>
      <c r="B210" s="35"/>
      <c r="C210" s="221" t="s">
        <v>215</v>
      </c>
      <c r="D210" s="221" t="s">
        <v>212</v>
      </c>
      <c r="E210" s="222" t="s">
        <v>294</v>
      </c>
      <c r="F210" s="223" t="s">
        <v>295</v>
      </c>
      <c r="G210" s="224" t="s">
        <v>207</v>
      </c>
      <c r="H210" s="225">
        <v>0.81100000000000005</v>
      </c>
      <c r="I210" s="226"/>
      <c r="J210" s="227">
        <f>ROUND(I210*H210,2)</f>
        <v>0</v>
      </c>
      <c r="K210" s="228"/>
      <c r="L210" s="229"/>
      <c r="M210" s="230" t="s">
        <v>1</v>
      </c>
      <c r="N210" s="231" t="s">
        <v>46</v>
      </c>
      <c r="O210" s="71"/>
      <c r="P210" s="194">
        <f>O210*H210</f>
        <v>0</v>
      </c>
      <c r="Q210" s="194">
        <v>0.55000000000000004</v>
      </c>
      <c r="R210" s="194">
        <f>Q210*H210</f>
        <v>0.44605000000000006</v>
      </c>
      <c r="S210" s="194">
        <v>0</v>
      </c>
      <c r="T210" s="19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6" t="s">
        <v>215</v>
      </c>
      <c r="AT210" s="196" t="s">
        <v>212</v>
      </c>
      <c r="AU210" s="196" t="s">
        <v>88</v>
      </c>
      <c r="AY210" s="16" t="s">
        <v>123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6" t="s">
        <v>86</v>
      </c>
      <c r="BK210" s="197">
        <f>ROUND(I210*H210,2)</f>
        <v>0</v>
      </c>
      <c r="BL210" s="16" t="s">
        <v>193</v>
      </c>
      <c r="BM210" s="196" t="s">
        <v>296</v>
      </c>
    </row>
    <row r="211" spans="1:65" s="13" customFormat="1" ht="11.25">
      <c r="B211" s="198"/>
      <c r="C211" s="199"/>
      <c r="D211" s="200" t="s">
        <v>132</v>
      </c>
      <c r="E211" s="201" t="s">
        <v>1</v>
      </c>
      <c r="F211" s="202" t="s">
        <v>297</v>
      </c>
      <c r="G211" s="199"/>
      <c r="H211" s="203">
        <v>0.20399999999999999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132</v>
      </c>
      <c r="AU211" s="209" t="s">
        <v>88</v>
      </c>
      <c r="AV211" s="13" t="s">
        <v>88</v>
      </c>
      <c r="AW211" s="13" t="s">
        <v>38</v>
      </c>
      <c r="AX211" s="13" t="s">
        <v>81</v>
      </c>
      <c r="AY211" s="209" t="s">
        <v>123</v>
      </c>
    </row>
    <row r="212" spans="1:65" s="13" customFormat="1" ht="11.25">
      <c r="B212" s="198"/>
      <c r="C212" s="199"/>
      <c r="D212" s="200" t="s">
        <v>132</v>
      </c>
      <c r="E212" s="201" t="s">
        <v>1</v>
      </c>
      <c r="F212" s="202" t="s">
        <v>298</v>
      </c>
      <c r="G212" s="199"/>
      <c r="H212" s="203">
        <v>0.188</v>
      </c>
      <c r="I212" s="204"/>
      <c r="J212" s="199"/>
      <c r="K212" s="199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132</v>
      </c>
      <c r="AU212" s="209" t="s">
        <v>88</v>
      </c>
      <c r="AV212" s="13" t="s">
        <v>88</v>
      </c>
      <c r="AW212" s="13" t="s">
        <v>38</v>
      </c>
      <c r="AX212" s="13" t="s">
        <v>81</v>
      </c>
      <c r="AY212" s="209" t="s">
        <v>123</v>
      </c>
    </row>
    <row r="213" spans="1:65" s="13" customFormat="1" ht="11.25">
      <c r="B213" s="198"/>
      <c r="C213" s="199"/>
      <c r="D213" s="200" t="s">
        <v>132</v>
      </c>
      <c r="E213" s="201" t="s">
        <v>1</v>
      </c>
      <c r="F213" s="202" t="s">
        <v>299</v>
      </c>
      <c r="G213" s="199"/>
      <c r="H213" s="203">
        <v>0.34499999999999997</v>
      </c>
      <c r="I213" s="204"/>
      <c r="J213" s="199"/>
      <c r="K213" s="199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132</v>
      </c>
      <c r="AU213" s="209" t="s">
        <v>88</v>
      </c>
      <c r="AV213" s="13" t="s">
        <v>88</v>
      </c>
      <c r="AW213" s="13" t="s">
        <v>38</v>
      </c>
      <c r="AX213" s="13" t="s">
        <v>81</v>
      </c>
      <c r="AY213" s="209" t="s">
        <v>123</v>
      </c>
    </row>
    <row r="214" spans="1:65" s="14" customFormat="1" ht="11.25">
      <c r="B214" s="210"/>
      <c r="C214" s="211"/>
      <c r="D214" s="200" t="s">
        <v>132</v>
      </c>
      <c r="E214" s="212" t="s">
        <v>1</v>
      </c>
      <c r="F214" s="213" t="s">
        <v>204</v>
      </c>
      <c r="G214" s="211"/>
      <c r="H214" s="214">
        <v>0.73699999999999999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132</v>
      </c>
      <c r="AU214" s="220" t="s">
        <v>88</v>
      </c>
      <c r="AV214" s="14" t="s">
        <v>130</v>
      </c>
      <c r="AW214" s="14" t="s">
        <v>38</v>
      </c>
      <c r="AX214" s="14" t="s">
        <v>86</v>
      </c>
      <c r="AY214" s="220" t="s">
        <v>123</v>
      </c>
    </row>
    <row r="215" spans="1:65" s="13" customFormat="1" ht="11.25">
      <c r="B215" s="198"/>
      <c r="C215" s="199"/>
      <c r="D215" s="200" t="s">
        <v>132</v>
      </c>
      <c r="E215" s="199"/>
      <c r="F215" s="202" t="s">
        <v>300</v>
      </c>
      <c r="G215" s="199"/>
      <c r="H215" s="203">
        <v>0.81100000000000005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132</v>
      </c>
      <c r="AU215" s="209" t="s">
        <v>88</v>
      </c>
      <c r="AV215" s="13" t="s">
        <v>88</v>
      </c>
      <c r="AW215" s="13" t="s">
        <v>4</v>
      </c>
      <c r="AX215" s="13" t="s">
        <v>86</v>
      </c>
      <c r="AY215" s="209" t="s">
        <v>123</v>
      </c>
    </row>
    <row r="216" spans="1:65" s="2" customFormat="1" ht="24.2" customHeight="1">
      <c r="A216" s="34"/>
      <c r="B216" s="35"/>
      <c r="C216" s="184" t="s">
        <v>301</v>
      </c>
      <c r="D216" s="184" t="s">
        <v>126</v>
      </c>
      <c r="E216" s="185" t="s">
        <v>302</v>
      </c>
      <c r="F216" s="186" t="s">
        <v>303</v>
      </c>
      <c r="G216" s="187" t="s">
        <v>229</v>
      </c>
      <c r="H216" s="188">
        <v>54</v>
      </c>
      <c r="I216" s="189"/>
      <c r="J216" s="190">
        <f>ROUND(I216*H216,2)</f>
        <v>0</v>
      </c>
      <c r="K216" s="191"/>
      <c r="L216" s="39"/>
      <c r="M216" s="192" t="s">
        <v>1</v>
      </c>
      <c r="N216" s="193" t="s">
        <v>46</v>
      </c>
      <c r="O216" s="71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6" t="s">
        <v>193</v>
      </c>
      <c r="AT216" s="196" t="s">
        <v>126</v>
      </c>
      <c r="AU216" s="196" t="s">
        <v>88</v>
      </c>
      <c r="AY216" s="16" t="s">
        <v>123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6" t="s">
        <v>86</v>
      </c>
      <c r="BK216" s="197">
        <f>ROUND(I216*H216,2)</f>
        <v>0</v>
      </c>
      <c r="BL216" s="16" t="s">
        <v>193</v>
      </c>
      <c r="BM216" s="196" t="s">
        <v>304</v>
      </c>
    </row>
    <row r="217" spans="1:65" s="13" customFormat="1" ht="11.25">
      <c r="B217" s="198"/>
      <c r="C217" s="199"/>
      <c r="D217" s="200" t="s">
        <v>132</v>
      </c>
      <c r="E217" s="201" t="s">
        <v>1</v>
      </c>
      <c r="F217" s="202" t="s">
        <v>275</v>
      </c>
      <c r="G217" s="199"/>
      <c r="H217" s="203">
        <v>34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132</v>
      </c>
      <c r="AU217" s="209" t="s">
        <v>88</v>
      </c>
      <c r="AV217" s="13" t="s">
        <v>88</v>
      </c>
      <c r="AW217" s="13" t="s">
        <v>38</v>
      </c>
      <c r="AX217" s="13" t="s">
        <v>81</v>
      </c>
      <c r="AY217" s="209" t="s">
        <v>123</v>
      </c>
    </row>
    <row r="218" spans="1:65" s="13" customFormat="1" ht="11.25">
      <c r="B218" s="198"/>
      <c r="C218" s="199"/>
      <c r="D218" s="200" t="s">
        <v>132</v>
      </c>
      <c r="E218" s="201" t="s">
        <v>1</v>
      </c>
      <c r="F218" s="202" t="s">
        <v>276</v>
      </c>
      <c r="G218" s="199"/>
      <c r="H218" s="203">
        <v>12</v>
      </c>
      <c r="I218" s="204"/>
      <c r="J218" s="199"/>
      <c r="K218" s="199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132</v>
      </c>
      <c r="AU218" s="209" t="s">
        <v>88</v>
      </c>
      <c r="AV218" s="13" t="s">
        <v>88</v>
      </c>
      <c r="AW218" s="13" t="s">
        <v>38</v>
      </c>
      <c r="AX218" s="13" t="s">
        <v>81</v>
      </c>
      <c r="AY218" s="209" t="s">
        <v>123</v>
      </c>
    </row>
    <row r="219" spans="1:65" s="13" customFormat="1" ht="11.25">
      <c r="B219" s="198"/>
      <c r="C219" s="199"/>
      <c r="D219" s="200" t="s">
        <v>132</v>
      </c>
      <c r="E219" s="201" t="s">
        <v>1</v>
      </c>
      <c r="F219" s="202" t="s">
        <v>277</v>
      </c>
      <c r="G219" s="199"/>
      <c r="H219" s="203">
        <v>8</v>
      </c>
      <c r="I219" s="204"/>
      <c r="J219" s="199"/>
      <c r="K219" s="199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132</v>
      </c>
      <c r="AU219" s="209" t="s">
        <v>88</v>
      </c>
      <c r="AV219" s="13" t="s">
        <v>88</v>
      </c>
      <c r="AW219" s="13" t="s">
        <v>38</v>
      </c>
      <c r="AX219" s="13" t="s">
        <v>81</v>
      </c>
      <c r="AY219" s="209" t="s">
        <v>123</v>
      </c>
    </row>
    <row r="220" spans="1:65" s="14" customFormat="1" ht="11.25">
      <c r="B220" s="210"/>
      <c r="C220" s="211"/>
      <c r="D220" s="200" t="s">
        <v>132</v>
      </c>
      <c r="E220" s="212" t="s">
        <v>1</v>
      </c>
      <c r="F220" s="213" t="s">
        <v>204</v>
      </c>
      <c r="G220" s="211"/>
      <c r="H220" s="214">
        <v>54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132</v>
      </c>
      <c r="AU220" s="220" t="s">
        <v>88</v>
      </c>
      <c r="AV220" s="14" t="s">
        <v>130</v>
      </c>
      <c r="AW220" s="14" t="s">
        <v>38</v>
      </c>
      <c r="AX220" s="14" t="s">
        <v>86</v>
      </c>
      <c r="AY220" s="220" t="s">
        <v>123</v>
      </c>
    </row>
    <row r="221" spans="1:65" s="2" customFormat="1" ht="21.75" customHeight="1">
      <c r="A221" s="34"/>
      <c r="B221" s="35"/>
      <c r="C221" s="221" t="s">
        <v>305</v>
      </c>
      <c r="D221" s="221" t="s">
        <v>212</v>
      </c>
      <c r="E221" s="222" t="s">
        <v>306</v>
      </c>
      <c r="F221" s="223" t="s">
        <v>307</v>
      </c>
      <c r="G221" s="224" t="s">
        <v>207</v>
      </c>
      <c r="H221" s="225">
        <v>0.56299999999999994</v>
      </c>
      <c r="I221" s="226"/>
      <c r="J221" s="227">
        <f>ROUND(I221*H221,2)</f>
        <v>0</v>
      </c>
      <c r="K221" s="228"/>
      <c r="L221" s="229"/>
      <c r="M221" s="230" t="s">
        <v>1</v>
      </c>
      <c r="N221" s="231" t="s">
        <v>46</v>
      </c>
      <c r="O221" s="71"/>
      <c r="P221" s="194">
        <f>O221*H221</f>
        <v>0</v>
      </c>
      <c r="Q221" s="194">
        <v>0.55000000000000004</v>
      </c>
      <c r="R221" s="194">
        <f>Q221*H221</f>
        <v>0.30964999999999998</v>
      </c>
      <c r="S221" s="194">
        <v>0</v>
      </c>
      <c r="T221" s="19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6" t="s">
        <v>215</v>
      </c>
      <c r="AT221" s="196" t="s">
        <v>212</v>
      </c>
      <c r="AU221" s="196" t="s">
        <v>88</v>
      </c>
      <c r="AY221" s="16" t="s">
        <v>123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6" t="s">
        <v>86</v>
      </c>
      <c r="BK221" s="197">
        <f>ROUND(I221*H221,2)</f>
        <v>0</v>
      </c>
      <c r="BL221" s="16" t="s">
        <v>193</v>
      </c>
      <c r="BM221" s="196" t="s">
        <v>308</v>
      </c>
    </row>
    <row r="222" spans="1:65" s="13" customFormat="1" ht="11.25">
      <c r="B222" s="198"/>
      <c r="C222" s="199"/>
      <c r="D222" s="200" t="s">
        <v>132</v>
      </c>
      <c r="E222" s="201" t="s">
        <v>1</v>
      </c>
      <c r="F222" s="202" t="s">
        <v>309</v>
      </c>
      <c r="G222" s="199"/>
      <c r="H222" s="203">
        <v>0.307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132</v>
      </c>
      <c r="AU222" s="209" t="s">
        <v>88</v>
      </c>
      <c r="AV222" s="13" t="s">
        <v>88</v>
      </c>
      <c r="AW222" s="13" t="s">
        <v>38</v>
      </c>
      <c r="AX222" s="13" t="s">
        <v>81</v>
      </c>
      <c r="AY222" s="209" t="s">
        <v>123</v>
      </c>
    </row>
    <row r="223" spans="1:65" s="13" customFormat="1" ht="11.25">
      <c r="B223" s="198"/>
      <c r="C223" s="199"/>
      <c r="D223" s="200" t="s">
        <v>132</v>
      </c>
      <c r="E223" s="201" t="s">
        <v>1</v>
      </c>
      <c r="F223" s="202" t="s">
        <v>310</v>
      </c>
      <c r="G223" s="199"/>
      <c r="H223" s="203">
        <v>0.20499999999999999</v>
      </c>
      <c r="I223" s="204"/>
      <c r="J223" s="199"/>
      <c r="K223" s="199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132</v>
      </c>
      <c r="AU223" s="209" t="s">
        <v>88</v>
      </c>
      <c r="AV223" s="13" t="s">
        <v>88</v>
      </c>
      <c r="AW223" s="13" t="s">
        <v>38</v>
      </c>
      <c r="AX223" s="13" t="s">
        <v>81</v>
      </c>
      <c r="AY223" s="209" t="s">
        <v>123</v>
      </c>
    </row>
    <row r="224" spans="1:65" s="14" customFormat="1" ht="11.25">
      <c r="B224" s="210"/>
      <c r="C224" s="211"/>
      <c r="D224" s="200" t="s">
        <v>132</v>
      </c>
      <c r="E224" s="212" t="s">
        <v>1</v>
      </c>
      <c r="F224" s="213" t="s">
        <v>204</v>
      </c>
      <c r="G224" s="211"/>
      <c r="H224" s="214">
        <v>0.51200000000000001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132</v>
      </c>
      <c r="AU224" s="220" t="s">
        <v>88</v>
      </c>
      <c r="AV224" s="14" t="s">
        <v>130</v>
      </c>
      <c r="AW224" s="14" t="s">
        <v>38</v>
      </c>
      <c r="AX224" s="14" t="s">
        <v>86</v>
      </c>
      <c r="AY224" s="220" t="s">
        <v>123</v>
      </c>
    </row>
    <row r="225" spans="1:65" s="13" customFormat="1" ht="11.25">
      <c r="B225" s="198"/>
      <c r="C225" s="199"/>
      <c r="D225" s="200" t="s">
        <v>132</v>
      </c>
      <c r="E225" s="199"/>
      <c r="F225" s="202" t="s">
        <v>311</v>
      </c>
      <c r="G225" s="199"/>
      <c r="H225" s="203">
        <v>0.56299999999999994</v>
      </c>
      <c r="I225" s="204"/>
      <c r="J225" s="199"/>
      <c r="K225" s="199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132</v>
      </c>
      <c r="AU225" s="209" t="s">
        <v>88</v>
      </c>
      <c r="AV225" s="13" t="s">
        <v>88</v>
      </c>
      <c r="AW225" s="13" t="s">
        <v>4</v>
      </c>
      <c r="AX225" s="13" t="s">
        <v>86</v>
      </c>
      <c r="AY225" s="209" t="s">
        <v>123</v>
      </c>
    </row>
    <row r="226" spans="1:65" s="2" customFormat="1" ht="21.75" customHeight="1">
      <c r="A226" s="34"/>
      <c r="B226" s="35"/>
      <c r="C226" s="221" t="s">
        <v>312</v>
      </c>
      <c r="D226" s="221" t="s">
        <v>212</v>
      </c>
      <c r="E226" s="222" t="s">
        <v>313</v>
      </c>
      <c r="F226" s="223" t="s">
        <v>314</v>
      </c>
      <c r="G226" s="224" t="s">
        <v>207</v>
      </c>
      <c r="H226" s="225">
        <v>0.95699999999999996</v>
      </c>
      <c r="I226" s="226"/>
      <c r="J226" s="227">
        <f>ROUND(I226*H226,2)</f>
        <v>0</v>
      </c>
      <c r="K226" s="228"/>
      <c r="L226" s="229"/>
      <c r="M226" s="230" t="s">
        <v>1</v>
      </c>
      <c r="N226" s="231" t="s">
        <v>46</v>
      </c>
      <c r="O226" s="71"/>
      <c r="P226" s="194">
        <f>O226*H226</f>
        <v>0</v>
      </c>
      <c r="Q226" s="194">
        <v>0.55000000000000004</v>
      </c>
      <c r="R226" s="194">
        <f>Q226*H226</f>
        <v>0.52634999999999998</v>
      </c>
      <c r="S226" s="194">
        <v>0</v>
      </c>
      <c r="T226" s="19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6" t="s">
        <v>230</v>
      </c>
      <c r="AT226" s="196" t="s">
        <v>212</v>
      </c>
      <c r="AU226" s="196" t="s">
        <v>88</v>
      </c>
      <c r="AY226" s="16" t="s">
        <v>123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86</v>
      </c>
      <c r="BK226" s="197">
        <f>ROUND(I226*H226,2)</f>
        <v>0</v>
      </c>
      <c r="BL226" s="16" t="s">
        <v>230</v>
      </c>
      <c r="BM226" s="196" t="s">
        <v>315</v>
      </c>
    </row>
    <row r="227" spans="1:65" s="13" customFormat="1" ht="11.25">
      <c r="B227" s="198"/>
      <c r="C227" s="199"/>
      <c r="D227" s="200" t="s">
        <v>132</v>
      </c>
      <c r="E227" s="201" t="s">
        <v>1</v>
      </c>
      <c r="F227" s="202" t="s">
        <v>316</v>
      </c>
      <c r="G227" s="199"/>
      <c r="H227" s="203">
        <v>0.87</v>
      </c>
      <c r="I227" s="204"/>
      <c r="J227" s="199"/>
      <c r="K227" s="199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132</v>
      </c>
      <c r="AU227" s="209" t="s">
        <v>88</v>
      </c>
      <c r="AV227" s="13" t="s">
        <v>88</v>
      </c>
      <c r="AW227" s="13" t="s">
        <v>38</v>
      </c>
      <c r="AX227" s="13" t="s">
        <v>86</v>
      </c>
      <c r="AY227" s="209" t="s">
        <v>123</v>
      </c>
    </row>
    <row r="228" spans="1:65" s="13" customFormat="1" ht="11.25">
      <c r="B228" s="198"/>
      <c r="C228" s="199"/>
      <c r="D228" s="200" t="s">
        <v>132</v>
      </c>
      <c r="E228" s="199"/>
      <c r="F228" s="202" t="s">
        <v>317</v>
      </c>
      <c r="G228" s="199"/>
      <c r="H228" s="203">
        <v>0.95699999999999996</v>
      </c>
      <c r="I228" s="204"/>
      <c r="J228" s="199"/>
      <c r="K228" s="199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132</v>
      </c>
      <c r="AU228" s="209" t="s">
        <v>88</v>
      </c>
      <c r="AV228" s="13" t="s">
        <v>88</v>
      </c>
      <c r="AW228" s="13" t="s">
        <v>4</v>
      </c>
      <c r="AX228" s="13" t="s">
        <v>86</v>
      </c>
      <c r="AY228" s="209" t="s">
        <v>123</v>
      </c>
    </row>
    <row r="229" spans="1:65" s="2" customFormat="1" ht="24.2" customHeight="1">
      <c r="A229" s="34"/>
      <c r="B229" s="35"/>
      <c r="C229" s="184" t="s">
        <v>318</v>
      </c>
      <c r="D229" s="184" t="s">
        <v>126</v>
      </c>
      <c r="E229" s="185" t="s">
        <v>319</v>
      </c>
      <c r="F229" s="186" t="s">
        <v>320</v>
      </c>
      <c r="G229" s="187" t="s">
        <v>207</v>
      </c>
      <c r="H229" s="188">
        <v>2.5880000000000001</v>
      </c>
      <c r="I229" s="189"/>
      <c r="J229" s="190">
        <f>ROUND(I229*H229,2)</f>
        <v>0</v>
      </c>
      <c r="K229" s="191"/>
      <c r="L229" s="39"/>
      <c r="M229" s="192" t="s">
        <v>1</v>
      </c>
      <c r="N229" s="193" t="s">
        <v>46</v>
      </c>
      <c r="O229" s="71"/>
      <c r="P229" s="194">
        <f>O229*H229</f>
        <v>0</v>
      </c>
      <c r="Q229" s="194">
        <v>2.4199999999999999E-2</v>
      </c>
      <c r="R229" s="194">
        <f>Q229*H229</f>
        <v>6.2629599999999994E-2</v>
      </c>
      <c r="S229" s="194">
        <v>0</v>
      </c>
      <c r="T229" s="19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6" t="s">
        <v>193</v>
      </c>
      <c r="AT229" s="196" t="s">
        <v>126</v>
      </c>
      <c r="AU229" s="196" t="s">
        <v>88</v>
      </c>
      <c r="AY229" s="16" t="s">
        <v>123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86</v>
      </c>
      <c r="BK229" s="197">
        <f>ROUND(I229*H229,2)</f>
        <v>0</v>
      </c>
      <c r="BL229" s="16" t="s">
        <v>193</v>
      </c>
      <c r="BM229" s="196" t="s">
        <v>321</v>
      </c>
    </row>
    <row r="230" spans="1:65" s="13" customFormat="1" ht="11.25">
      <c r="B230" s="198"/>
      <c r="C230" s="199"/>
      <c r="D230" s="200" t="s">
        <v>132</v>
      </c>
      <c r="E230" s="201" t="s">
        <v>1</v>
      </c>
      <c r="F230" s="202" t="s">
        <v>322</v>
      </c>
      <c r="G230" s="199"/>
      <c r="H230" s="203">
        <v>2.5880000000000001</v>
      </c>
      <c r="I230" s="204"/>
      <c r="J230" s="199"/>
      <c r="K230" s="199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132</v>
      </c>
      <c r="AU230" s="209" t="s">
        <v>88</v>
      </c>
      <c r="AV230" s="13" t="s">
        <v>88</v>
      </c>
      <c r="AW230" s="13" t="s">
        <v>38</v>
      </c>
      <c r="AX230" s="13" t="s">
        <v>86</v>
      </c>
      <c r="AY230" s="209" t="s">
        <v>123</v>
      </c>
    </row>
    <row r="231" spans="1:65" s="2" customFormat="1" ht="21.75" customHeight="1">
      <c r="A231" s="34"/>
      <c r="B231" s="35"/>
      <c r="C231" s="184" t="s">
        <v>323</v>
      </c>
      <c r="D231" s="184" t="s">
        <v>126</v>
      </c>
      <c r="E231" s="185" t="s">
        <v>324</v>
      </c>
      <c r="F231" s="186" t="s">
        <v>325</v>
      </c>
      <c r="G231" s="187" t="s">
        <v>129</v>
      </c>
      <c r="H231" s="188">
        <v>31.943999999999999</v>
      </c>
      <c r="I231" s="189"/>
      <c r="J231" s="190">
        <f>ROUND(I231*H231,2)</f>
        <v>0</v>
      </c>
      <c r="K231" s="191"/>
      <c r="L231" s="39"/>
      <c r="M231" s="192" t="s">
        <v>1</v>
      </c>
      <c r="N231" s="193" t="s">
        <v>46</v>
      </c>
      <c r="O231" s="71"/>
      <c r="P231" s="194">
        <f>O231*H231</f>
        <v>0</v>
      </c>
      <c r="Q231" s="194">
        <v>1.9000000000000001E-4</v>
      </c>
      <c r="R231" s="194">
        <f>Q231*H231</f>
        <v>6.0693600000000002E-3</v>
      </c>
      <c r="S231" s="194">
        <v>0</v>
      </c>
      <c r="T231" s="19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6" t="s">
        <v>193</v>
      </c>
      <c r="AT231" s="196" t="s">
        <v>126</v>
      </c>
      <c r="AU231" s="196" t="s">
        <v>88</v>
      </c>
      <c r="AY231" s="16" t="s">
        <v>123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6" t="s">
        <v>86</v>
      </c>
      <c r="BK231" s="197">
        <f>ROUND(I231*H231,2)</f>
        <v>0</v>
      </c>
      <c r="BL231" s="16" t="s">
        <v>193</v>
      </c>
      <c r="BM231" s="196" t="s">
        <v>326</v>
      </c>
    </row>
    <row r="232" spans="1:65" s="13" customFormat="1" ht="11.25">
      <c r="B232" s="198"/>
      <c r="C232" s="199"/>
      <c r="D232" s="200" t="s">
        <v>132</v>
      </c>
      <c r="E232" s="201" t="s">
        <v>1</v>
      </c>
      <c r="F232" s="202" t="s">
        <v>327</v>
      </c>
      <c r="G232" s="199"/>
      <c r="H232" s="203">
        <v>31.943999999999999</v>
      </c>
      <c r="I232" s="204"/>
      <c r="J232" s="199"/>
      <c r="K232" s="199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132</v>
      </c>
      <c r="AU232" s="209" t="s">
        <v>88</v>
      </c>
      <c r="AV232" s="13" t="s">
        <v>88</v>
      </c>
      <c r="AW232" s="13" t="s">
        <v>38</v>
      </c>
      <c r="AX232" s="13" t="s">
        <v>86</v>
      </c>
      <c r="AY232" s="209" t="s">
        <v>123</v>
      </c>
    </row>
    <row r="233" spans="1:65" s="2" customFormat="1" ht="24.2" customHeight="1">
      <c r="A233" s="34"/>
      <c r="B233" s="35"/>
      <c r="C233" s="184" t="s">
        <v>328</v>
      </c>
      <c r="D233" s="184" t="s">
        <v>126</v>
      </c>
      <c r="E233" s="185" t="s">
        <v>329</v>
      </c>
      <c r="F233" s="186" t="s">
        <v>330</v>
      </c>
      <c r="G233" s="187" t="s">
        <v>129</v>
      </c>
      <c r="H233" s="188">
        <v>14.52</v>
      </c>
      <c r="I233" s="189"/>
      <c r="J233" s="190">
        <f>ROUND(I233*H233,2)</f>
        <v>0</v>
      </c>
      <c r="K233" s="191"/>
      <c r="L233" s="39"/>
      <c r="M233" s="192" t="s">
        <v>1</v>
      </c>
      <c r="N233" s="193" t="s">
        <v>46</v>
      </c>
      <c r="O233" s="71"/>
      <c r="P233" s="194">
        <f>O233*H233</f>
        <v>0</v>
      </c>
      <c r="Q233" s="194">
        <v>0</v>
      </c>
      <c r="R233" s="194">
        <f>Q233*H233</f>
        <v>0</v>
      </c>
      <c r="S233" s="194">
        <v>2.5000000000000001E-2</v>
      </c>
      <c r="T233" s="195">
        <f>S233*H233</f>
        <v>0.36299999999999999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6" t="s">
        <v>193</v>
      </c>
      <c r="AT233" s="196" t="s">
        <v>126</v>
      </c>
      <c r="AU233" s="196" t="s">
        <v>88</v>
      </c>
      <c r="AY233" s="16" t="s">
        <v>123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6" t="s">
        <v>86</v>
      </c>
      <c r="BK233" s="197">
        <f>ROUND(I233*H233,2)</f>
        <v>0</v>
      </c>
      <c r="BL233" s="16" t="s">
        <v>193</v>
      </c>
      <c r="BM233" s="196" t="s">
        <v>331</v>
      </c>
    </row>
    <row r="234" spans="1:65" s="2" customFormat="1" ht="24.2" customHeight="1">
      <c r="A234" s="34"/>
      <c r="B234" s="35"/>
      <c r="C234" s="184" t="s">
        <v>332</v>
      </c>
      <c r="D234" s="184" t="s">
        <v>126</v>
      </c>
      <c r="E234" s="185" t="s">
        <v>333</v>
      </c>
      <c r="F234" s="186" t="s">
        <v>334</v>
      </c>
      <c r="G234" s="187" t="s">
        <v>151</v>
      </c>
      <c r="H234" s="188">
        <v>1.579</v>
      </c>
      <c r="I234" s="189"/>
      <c r="J234" s="190">
        <f>ROUND(I234*H234,2)</f>
        <v>0</v>
      </c>
      <c r="K234" s="191"/>
      <c r="L234" s="39"/>
      <c r="M234" s="192" t="s">
        <v>1</v>
      </c>
      <c r="N234" s="193" t="s">
        <v>46</v>
      </c>
      <c r="O234" s="71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6" t="s">
        <v>193</v>
      </c>
      <c r="AT234" s="196" t="s">
        <v>126</v>
      </c>
      <c r="AU234" s="196" t="s">
        <v>88</v>
      </c>
      <c r="AY234" s="16" t="s">
        <v>123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86</v>
      </c>
      <c r="BK234" s="197">
        <f>ROUND(I234*H234,2)</f>
        <v>0</v>
      </c>
      <c r="BL234" s="16" t="s">
        <v>193</v>
      </c>
      <c r="BM234" s="196" t="s">
        <v>335</v>
      </c>
    </row>
    <row r="235" spans="1:65" s="2" customFormat="1" ht="24.2" customHeight="1">
      <c r="A235" s="34"/>
      <c r="B235" s="35"/>
      <c r="C235" s="184" t="s">
        <v>336</v>
      </c>
      <c r="D235" s="184" t="s">
        <v>126</v>
      </c>
      <c r="E235" s="185" t="s">
        <v>337</v>
      </c>
      <c r="F235" s="186" t="s">
        <v>338</v>
      </c>
      <c r="G235" s="187" t="s">
        <v>151</v>
      </c>
      <c r="H235" s="188">
        <v>1.579</v>
      </c>
      <c r="I235" s="189"/>
      <c r="J235" s="190">
        <f>ROUND(I235*H235,2)</f>
        <v>0</v>
      </c>
      <c r="K235" s="191"/>
      <c r="L235" s="39"/>
      <c r="M235" s="192" t="s">
        <v>1</v>
      </c>
      <c r="N235" s="193" t="s">
        <v>46</v>
      </c>
      <c r="O235" s="71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6" t="s">
        <v>193</v>
      </c>
      <c r="AT235" s="196" t="s">
        <v>126</v>
      </c>
      <c r="AU235" s="196" t="s">
        <v>88</v>
      </c>
      <c r="AY235" s="16" t="s">
        <v>123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86</v>
      </c>
      <c r="BK235" s="197">
        <f>ROUND(I235*H235,2)</f>
        <v>0</v>
      </c>
      <c r="BL235" s="16" t="s">
        <v>193</v>
      </c>
      <c r="BM235" s="196" t="s">
        <v>339</v>
      </c>
    </row>
    <row r="236" spans="1:65" s="12" customFormat="1" ht="22.9" customHeight="1">
      <c r="B236" s="168"/>
      <c r="C236" s="169"/>
      <c r="D236" s="170" t="s">
        <v>80</v>
      </c>
      <c r="E236" s="182" t="s">
        <v>340</v>
      </c>
      <c r="F236" s="182" t="s">
        <v>341</v>
      </c>
      <c r="G236" s="169"/>
      <c r="H236" s="169"/>
      <c r="I236" s="172"/>
      <c r="J236" s="183">
        <f>BK236</f>
        <v>0</v>
      </c>
      <c r="K236" s="169"/>
      <c r="L236" s="174"/>
      <c r="M236" s="175"/>
      <c r="N236" s="176"/>
      <c r="O236" s="176"/>
      <c r="P236" s="177">
        <f>SUM(P237:P245)</f>
        <v>0</v>
      </c>
      <c r="Q236" s="176"/>
      <c r="R236" s="177">
        <f>SUM(R237:R245)</f>
        <v>0.47813179999999994</v>
      </c>
      <c r="S236" s="176"/>
      <c r="T236" s="178">
        <f>SUM(T237:T245)</f>
        <v>0</v>
      </c>
      <c r="AR236" s="179" t="s">
        <v>88</v>
      </c>
      <c r="AT236" s="180" t="s">
        <v>80</v>
      </c>
      <c r="AU236" s="180" t="s">
        <v>86</v>
      </c>
      <c r="AY236" s="179" t="s">
        <v>123</v>
      </c>
      <c r="BK236" s="181">
        <f>SUM(BK237:BK245)</f>
        <v>0</v>
      </c>
    </row>
    <row r="237" spans="1:65" s="2" customFormat="1" ht="24.2" customHeight="1">
      <c r="A237" s="34"/>
      <c r="B237" s="35"/>
      <c r="C237" s="184" t="s">
        <v>342</v>
      </c>
      <c r="D237" s="184" t="s">
        <v>126</v>
      </c>
      <c r="E237" s="185" t="s">
        <v>343</v>
      </c>
      <c r="F237" s="186" t="s">
        <v>344</v>
      </c>
      <c r="G237" s="187" t="s">
        <v>129</v>
      </c>
      <c r="H237" s="188">
        <v>15.18</v>
      </c>
      <c r="I237" s="189"/>
      <c r="J237" s="190">
        <f>ROUND(I237*H237,2)</f>
        <v>0</v>
      </c>
      <c r="K237" s="191"/>
      <c r="L237" s="39"/>
      <c r="M237" s="192" t="s">
        <v>1</v>
      </c>
      <c r="N237" s="193" t="s">
        <v>46</v>
      </c>
      <c r="O237" s="71"/>
      <c r="P237" s="194">
        <f>O237*H237</f>
        <v>0</v>
      </c>
      <c r="Q237" s="194">
        <v>1.013E-2</v>
      </c>
      <c r="R237" s="194">
        <f>Q237*H237</f>
        <v>0.1537734</v>
      </c>
      <c r="S237" s="194">
        <v>0</v>
      </c>
      <c r="T237" s="19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6" t="s">
        <v>193</v>
      </c>
      <c r="AT237" s="196" t="s">
        <v>126</v>
      </c>
      <c r="AU237" s="196" t="s">
        <v>88</v>
      </c>
      <c r="AY237" s="16" t="s">
        <v>123</v>
      </c>
      <c r="BE237" s="197">
        <f>IF(N237="základní",J237,0)</f>
        <v>0</v>
      </c>
      <c r="BF237" s="197">
        <f>IF(N237="snížená",J237,0)</f>
        <v>0</v>
      </c>
      <c r="BG237" s="197">
        <f>IF(N237="zákl. přenesená",J237,0)</f>
        <v>0</v>
      </c>
      <c r="BH237" s="197">
        <f>IF(N237="sníž. přenesená",J237,0)</f>
        <v>0</v>
      </c>
      <c r="BI237" s="197">
        <f>IF(N237="nulová",J237,0)</f>
        <v>0</v>
      </c>
      <c r="BJ237" s="16" t="s">
        <v>86</v>
      </c>
      <c r="BK237" s="197">
        <f>ROUND(I237*H237,2)</f>
        <v>0</v>
      </c>
      <c r="BL237" s="16" t="s">
        <v>193</v>
      </c>
      <c r="BM237" s="196" t="s">
        <v>345</v>
      </c>
    </row>
    <row r="238" spans="1:65" s="13" customFormat="1" ht="11.25">
      <c r="B238" s="198"/>
      <c r="C238" s="199"/>
      <c r="D238" s="200" t="s">
        <v>132</v>
      </c>
      <c r="E238" s="201" t="s">
        <v>1</v>
      </c>
      <c r="F238" s="202" t="s">
        <v>346</v>
      </c>
      <c r="G238" s="199"/>
      <c r="H238" s="203">
        <v>15.18</v>
      </c>
      <c r="I238" s="204"/>
      <c r="J238" s="199"/>
      <c r="K238" s="199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132</v>
      </c>
      <c r="AU238" s="209" t="s">
        <v>88</v>
      </c>
      <c r="AV238" s="13" t="s">
        <v>88</v>
      </c>
      <c r="AW238" s="13" t="s">
        <v>38</v>
      </c>
      <c r="AX238" s="13" t="s">
        <v>86</v>
      </c>
      <c r="AY238" s="209" t="s">
        <v>123</v>
      </c>
    </row>
    <row r="239" spans="1:65" s="2" customFormat="1" ht="16.5" customHeight="1">
      <c r="A239" s="34"/>
      <c r="B239" s="35"/>
      <c r="C239" s="221" t="s">
        <v>347</v>
      </c>
      <c r="D239" s="221" t="s">
        <v>212</v>
      </c>
      <c r="E239" s="222" t="s">
        <v>348</v>
      </c>
      <c r="F239" s="223" t="s">
        <v>349</v>
      </c>
      <c r="G239" s="224" t="s">
        <v>129</v>
      </c>
      <c r="H239" s="225">
        <v>16.393999999999998</v>
      </c>
      <c r="I239" s="226"/>
      <c r="J239" s="227">
        <f>ROUND(I239*H239,2)</f>
        <v>0</v>
      </c>
      <c r="K239" s="228"/>
      <c r="L239" s="229"/>
      <c r="M239" s="230" t="s">
        <v>1</v>
      </c>
      <c r="N239" s="231" t="s">
        <v>46</v>
      </c>
      <c r="O239" s="71"/>
      <c r="P239" s="194">
        <f>O239*H239</f>
        <v>0</v>
      </c>
      <c r="Q239" s="194">
        <v>1.9599999999999999E-2</v>
      </c>
      <c r="R239" s="194">
        <f>Q239*H239</f>
        <v>0.32132239999999995</v>
      </c>
      <c r="S239" s="194">
        <v>0</v>
      </c>
      <c r="T239" s="19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6" t="s">
        <v>215</v>
      </c>
      <c r="AT239" s="196" t="s">
        <v>212</v>
      </c>
      <c r="AU239" s="196" t="s">
        <v>88</v>
      </c>
      <c r="AY239" s="16" t="s">
        <v>123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6" t="s">
        <v>86</v>
      </c>
      <c r="BK239" s="197">
        <f>ROUND(I239*H239,2)</f>
        <v>0</v>
      </c>
      <c r="BL239" s="16" t="s">
        <v>193</v>
      </c>
      <c r="BM239" s="196" t="s">
        <v>350</v>
      </c>
    </row>
    <row r="240" spans="1:65" s="13" customFormat="1" ht="11.25">
      <c r="B240" s="198"/>
      <c r="C240" s="199"/>
      <c r="D240" s="200" t="s">
        <v>132</v>
      </c>
      <c r="E240" s="201" t="s">
        <v>1</v>
      </c>
      <c r="F240" s="202" t="s">
        <v>346</v>
      </c>
      <c r="G240" s="199"/>
      <c r="H240" s="203">
        <v>15.18</v>
      </c>
      <c r="I240" s="204"/>
      <c r="J240" s="199"/>
      <c r="K240" s="199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132</v>
      </c>
      <c r="AU240" s="209" t="s">
        <v>88</v>
      </c>
      <c r="AV240" s="13" t="s">
        <v>88</v>
      </c>
      <c r="AW240" s="13" t="s">
        <v>38</v>
      </c>
      <c r="AX240" s="13" t="s">
        <v>86</v>
      </c>
      <c r="AY240" s="209" t="s">
        <v>123</v>
      </c>
    </row>
    <row r="241" spans="1:65" s="13" customFormat="1" ht="11.25">
      <c r="B241" s="198"/>
      <c r="C241" s="199"/>
      <c r="D241" s="200" t="s">
        <v>132</v>
      </c>
      <c r="E241" s="199"/>
      <c r="F241" s="202" t="s">
        <v>351</v>
      </c>
      <c r="G241" s="199"/>
      <c r="H241" s="203">
        <v>16.393999999999998</v>
      </c>
      <c r="I241" s="204"/>
      <c r="J241" s="199"/>
      <c r="K241" s="199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132</v>
      </c>
      <c r="AU241" s="209" t="s">
        <v>88</v>
      </c>
      <c r="AV241" s="13" t="s">
        <v>88</v>
      </c>
      <c r="AW241" s="13" t="s">
        <v>4</v>
      </c>
      <c r="AX241" s="13" t="s">
        <v>86</v>
      </c>
      <c r="AY241" s="209" t="s">
        <v>123</v>
      </c>
    </row>
    <row r="242" spans="1:65" s="2" customFormat="1" ht="21.75" customHeight="1">
      <c r="A242" s="34"/>
      <c r="B242" s="35"/>
      <c r="C242" s="184" t="s">
        <v>352</v>
      </c>
      <c r="D242" s="184" t="s">
        <v>126</v>
      </c>
      <c r="E242" s="185" t="s">
        <v>353</v>
      </c>
      <c r="F242" s="186" t="s">
        <v>354</v>
      </c>
      <c r="G242" s="187" t="s">
        <v>129</v>
      </c>
      <c r="H242" s="188">
        <v>15.18</v>
      </c>
      <c r="I242" s="189"/>
      <c r="J242" s="190">
        <f>ROUND(I242*H242,2)</f>
        <v>0</v>
      </c>
      <c r="K242" s="191"/>
      <c r="L242" s="39"/>
      <c r="M242" s="192" t="s">
        <v>1</v>
      </c>
      <c r="N242" s="193" t="s">
        <v>46</v>
      </c>
      <c r="O242" s="71"/>
      <c r="P242" s="194">
        <f>O242*H242</f>
        <v>0</v>
      </c>
      <c r="Q242" s="194">
        <v>1.9000000000000001E-4</v>
      </c>
      <c r="R242" s="194">
        <f>Q242*H242</f>
        <v>2.8842E-3</v>
      </c>
      <c r="S242" s="194">
        <v>0</v>
      </c>
      <c r="T242" s="19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6" t="s">
        <v>193</v>
      </c>
      <c r="AT242" s="196" t="s">
        <v>126</v>
      </c>
      <c r="AU242" s="196" t="s">
        <v>88</v>
      </c>
      <c r="AY242" s="16" t="s">
        <v>123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6" t="s">
        <v>86</v>
      </c>
      <c r="BK242" s="197">
        <f>ROUND(I242*H242,2)</f>
        <v>0</v>
      </c>
      <c r="BL242" s="16" t="s">
        <v>193</v>
      </c>
      <c r="BM242" s="196" t="s">
        <v>355</v>
      </c>
    </row>
    <row r="243" spans="1:65" s="2" customFormat="1" ht="21.75" customHeight="1">
      <c r="A243" s="34"/>
      <c r="B243" s="35"/>
      <c r="C243" s="184" t="s">
        <v>356</v>
      </c>
      <c r="D243" s="184" t="s">
        <v>126</v>
      </c>
      <c r="E243" s="185" t="s">
        <v>357</v>
      </c>
      <c r="F243" s="186" t="s">
        <v>358</v>
      </c>
      <c r="G243" s="187" t="s">
        <v>129</v>
      </c>
      <c r="H243" s="188">
        <v>15.18</v>
      </c>
      <c r="I243" s="189"/>
      <c r="J243" s="190">
        <f>ROUND(I243*H243,2)</f>
        <v>0</v>
      </c>
      <c r="K243" s="191"/>
      <c r="L243" s="39"/>
      <c r="M243" s="192" t="s">
        <v>1</v>
      </c>
      <c r="N243" s="193" t="s">
        <v>46</v>
      </c>
      <c r="O243" s="71"/>
      <c r="P243" s="194">
        <f>O243*H243</f>
        <v>0</v>
      </c>
      <c r="Q243" s="194">
        <v>1.0000000000000001E-5</v>
      </c>
      <c r="R243" s="194">
        <f>Q243*H243</f>
        <v>1.518E-4</v>
      </c>
      <c r="S243" s="194">
        <v>0</v>
      </c>
      <c r="T243" s="19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6" t="s">
        <v>193</v>
      </c>
      <c r="AT243" s="196" t="s">
        <v>126</v>
      </c>
      <c r="AU243" s="196" t="s">
        <v>88</v>
      </c>
      <c r="AY243" s="16" t="s">
        <v>123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6" t="s">
        <v>86</v>
      </c>
      <c r="BK243" s="197">
        <f>ROUND(I243*H243,2)</f>
        <v>0</v>
      </c>
      <c r="BL243" s="16" t="s">
        <v>193</v>
      </c>
      <c r="BM243" s="196" t="s">
        <v>359</v>
      </c>
    </row>
    <row r="244" spans="1:65" s="2" customFormat="1" ht="24.2" customHeight="1">
      <c r="A244" s="34"/>
      <c r="B244" s="35"/>
      <c r="C244" s="184" t="s">
        <v>360</v>
      </c>
      <c r="D244" s="184" t="s">
        <v>126</v>
      </c>
      <c r="E244" s="185" t="s">
        <v>361</v>
      </c>
      <c r="F244" s="186" t="s">
        <v>362</v>
      </c>
      <c r="G244" s="187" t="s">
        <v>151</v>
      </c>
      <c r="H244" s="188">
        <v>0.47799999999999998</v>
      </c>
      <c r="I244" s="189"/>
      <c r="J244" s="190">
        <f>ROUND(I244*H244,2)</f>
        <v>0</v>
      </c>
      <c r="K244" s="191"/>
      <c r="L244" s="39"/>
      <c r="M244" s="192" t="s">
        <v>1</v>
      </c>
      <c r="N244" s="193" t="s">
        <v>46</v>
      </c>
      <c r="O244" s="71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6" t="s">
        <v>193</v>
      </c>
      <c r="AT244" s="196" t="s">
        <v>126</v>
      </c>
      <c r="AU244" s="196" t="s">
        <v>88</v>
      </c>
      <c r="AY244" s="16" t="s">
        <v>123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6" t="s">
        <v>86</v>
      </c>
      <c r="BK244" s="197">
        <f>ROUND(I244*H244,2)</f>
        <v>0</v>
      </c>
      <c r="BL244" s="16" t="s">
        <v>193</v>
      </c>
      <c r="BM244" s="196" t="s">
        <v>363</v>
      </c>
    </row>
    <row r="245" spans="1:65" s="2" customFormat="1" ht="24.2" customHeight="1">
      <c r="A245" s="34"/>
      <c r="B245" s="35"/>
      <c r="C245" s="184" t="s">
        <v>364</v>
      </c>
      <c r="D245" s="184" t="s">
        <v>126</v>
      </c>
      <c r="E245" s="185" t="s">
        <v>365</v>
      </c>
      <c r="F245" s="186" t="s">
        <v>366</v>
      </c>
      <c r="G245" s="187" t="s">
        <v>151</v>
      </c>
      <c r="H245" s="188">
        <v>0.47799999999999998</v>
      </c>
      <c r="I245" s="189"/>
      <c r="J245" s="190">
        <f>ROUND(I245*H245,2)</f>
        <v>0</v>
      </c>
      <c r="K245" s="191"/>
      <c r="L245" s="39"/>
      <c r="M245" s="192" t="s">
        <v>1</v>
      </c>
      <c r="N245" s="193" t="s">
        <v>46</v>
      </c>
      <c r="O245" s="71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6" t="s">
        <v>193</v>
      </c>
      <c r="AT245" s="196" t="s">
        <v>126</v>
      </c>
      <c r="AU245" s="196" t="s">
        <v>88</v>
      </c>
      <c r="AY245" s="16" t="s">
        <v>123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6" t="s">
        <v>86</v>
      </c>
      <c r="BK245" s="197">
        <f>ROUND(I245*H245,2)</f>
        <v>0</v>
      </c>
      <c r="BL245" s="16" t="s">
        <v>193</v>
      </c>
      <c r="BM245" s="196" t="s">
        <v>367</v>
      </c>
    </row>
    <row r="246" spans="1:65" s="12" customFormat="1" ht="22.9" customHeight="1">
      <c r="B246" s="168"/>
      <c r="C246" s="169"/>
      <c r="D246" s="170" t="s">
        <v>80</v>
      </c>
      <c r="E246" s="182" t="s">
        <v>368</v>
      </c>
      <c r="F246" s="182" t="s">
        <v>369</v>
      </c>
      <c r="G246" s="169"/>
      <c r="H246" s="169"/>
      <c r="I246" s="172"/>
      <c r="J246" s="183">
        <f>BK246</f>
        <v>0</v>
      </c>
      <c r="K246" s="169"/>
      <c r="L246" s="174"/>
      <c r="M246" s="175"/>
      <c r="N246" s="176"/>
      <c r="O246" s="176"/>
      <c r="P246" s="177">
        <f>SUM(P247:P280)</f>
        <v>0</v>
      </c>
      <c r="Q246" s="176"/>
      <c r="R246" s="177">
        <f>SUM(R247:R280)</f>
        <v>6.3735449999999999E-2</v>
      </c>
      <c r="S246" s="176"/>
      <c r="T246" s="178">
        <f>SUM(T247:T280)</f>
        <v>0</v>
      </c>
      <c r="AR246" s="179" t="s">
        <v>88</v>
      </c>
      <c r="AT246" s="180" t="s">
        <v>80</v>
      </c>
      <c r="AU246" s="180" t="s">
        <v>86</v>
      </c>
      <c r="AY246" s="179" t="s">
        <v>123</v>
      </c>
      <c r="BK246" s="181">
        <f>SUM(BK247:BK280)</f>
        <v>0</v>
      </c>
    </row>
    <row r="247" spans="1:65" s="2" customFormat="1" ht="24.2" customHeight="1">
      <c r="A247" s="34"/>
      <c r="B247" s="35"/>
      <c r="C247" s="184" t="s">
        <v>370</v>
      </c>
      <c r="D247" s="184" t="s">
        <v>126</v>
      </c>
      <c r="E247" s="185" t="s">
        <v>371</v>
      </c>
      <c r="F247" s="186" t="s">
        <v>372</v>
      </c>
      <c r="G247" s="187" t="s">
        <v>129</v>
      </c>
      <c r="H247" s="188">
        <v>79.465999999999994</v>
      </c>
      <c r="I247" s="189"/>
      <c r="J247" s="190">
        <f>ROUND(I247*H247,2)</f>
        <v>0</v>
      </c>
      <c r="K247" s="191"/>
      <c r="L247" s="39"/>
      <c r="M247" s="192" t="s">
        <v>1</v>
      </c>
      <c r="N247" s="193" t="s">
        <v>46</v>
      </c>
      <c r="O247" s="71"/>
      <c r="P247" s="194">
        <f>O247*H247</f>
        <v>0</v>
      </c>
      <c r="Q247" s="194">
        <v>2.0000000000000002E-5</v>
      </c>
      <c r="R247" s="194">
        <f>Q247*H247</f>
        <v>1.58932E-3</v>
      </c>
      <c r="S247" s="194">
        <v>0</v>
      </c>
      <c r="T247" s="19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6" t="s">
        <v>193</v>
      </c>
      <c r="AT247" s="196" t="s">
        <v>126</v>
      </c>
      <c r="AU247" s="196" t="s">
        <v>88</v>
      </c>
      <c r="AY247" s="16" t="s">
        <v>123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6" t="s">
        <v>86</v>
      </c>
      <c r="BK247" s="197">
        <f>ROUND(I247*H247,2)</f>
        <v>0</v>
      </c>
      <c r="BL247" s="16" t="s">
        <v>193</v>
      </c>
      <c r="BM247" s="196" t="s">
        <v>373</v>
      </c>
    </row>
    <row r="248" spans="1:65" s="13" customFormat="1" ht="11.25">
      <c r="B248" s="198"/>
      <c r="C248" s="199"/>
      <c r="D248" s="200" t="s">
        <v>132</v>
      </c>
      <c r="E248" s="201" t="s">
        <v>1</v>
      </c>
      <c r="F248" s="202" t="s">
        <v>195</v>
      </c>
      <c r="G248" s="199"/>
      <c r="H248" s="203">
        <v>0.78</v>
      </c>
      <c r="I248" s="204"/>
      <c r="J248" s="199"/>
      <c r="K248" s="199"/>
      <c r="L248" s="205"/>
      <c r="M248" s="206"/>
      <c r="N248" s="207"/>
      <c r="O248" s="207"/>
      <c r="P248" s="207"/>
      <c r="Q248" s="207"/>
      <c r="R248" s="207"/>
      <c r="S248" s="207"/>
      <c r="T248" s="208"/>
      <c r="AT248" s="209" t="s">
        <v>132</v>
      </c>
      <c r="AU248" s="209" t="s">
        <v>88</v>
      </c>
      <c r="AV248" s="13" t="s">
        <v>88</v>
      </c>
      <c r="AW248" s="13" t="s">
        <v>38</v>
      </c>
      <c r="AX248" s="13" t="s">
        <v>81</v>
      </c>
      <c r="AY248" s="209" t="s">
        <v>123</v>
      </c>
    </row>
    <row r="249" spans="1:65" s="13" customFormat="1" ht="11.25">
      <c r="B249" s="198"/>
      <c r="C249" s="199"/>
      <c r="D249" s="200" t="s">
        <v>132</v>
      </c>
      <c r="E249" s="201" t="s">
        <v>1</v>
      </c>
      <c r="F249" s="202" t="s">
        <v>196</v>
      </c>
      <c r="G249" s="199"/>
      <c r="H249" s="203">
        <v>21.76</v>
      </c>
      <c r="I249" s="204"/>
      <c r="J249" s="199"/>
      <c r="K249" s="199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132</v>
      </c>
      <c r="AU249" s="209" t="s">
        <v>88</v>
      </c>
      <c r="AV249" s="13" t="s">
        <v>88</v>
      </c>
      <c r="AW249" s="13" t="s">
        <v>38</v>
      </c>
      <c r="AX249" s="13" t="s">
        <v>81</v>
      </c>
      <c r="AY249" s="209" t="s">
        <v>123</v>
      </c>
    </row>
    <row r="250" spans="1:65" s="13" customFormat="1" ht="11.25">
      <c r="B250" s="198"/>
      <c r="C250" s="199"/>
      <c r="D250" s="200" t="s">
        <v>132</v>
      </c>
      <c r="E250" s="201" t="s">
        <v>1</v>
      </c>
      <c r="F250" s="202" t="s">
        <v>197</v>
      </c>
      <c r="G250" s="199"/>
      <c r="H250" s="203">
        <v>7.68</v>
      </c>
      <c r="I250" s="204"/>
      <c r="J250" s="199"/>
      <c r="K250" s="199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132</v>
      </c>
      <c r="AU250" s="209" t="s">
        <v>88</v>
      </c>
      <c r="AV250" s="13" t="s">
        <v>88</v>
      </c>
      <c r="AW250" s="13" t="s">
        <v>38</v>
      </c>
      <c r="AX250" s="13" t="s">
        <v>81</v>
      </c>
      <c r="AY250" s="209" t="s">
        <v>123</v>
      </c>
    </row>
    <row r="251" spans="1:65" s="13" customFormat="1" ht="11.25">
      <c r="B251" s="198"/>
      <c r="C251" s="199"/>
      <c r="D251" s="200" t="s">
        <v>132</v>
      </c>
      <c r="E251" s="201" t="s">
        <v>1</v>
      </c>
      <c r="F251" s="202" t="s">
        <v>198</v>
      </c>
      <c r="G251" s="199"/>
      <c r="H251" s="203">
        <v>5.12</v>
      </c>
      <c r="I251" s="204"/>
      <c r="J251" s="199"/>
      <c r="K251" s="199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132</v>
      </c>
      <c r="AU251" s="209" t="s">
        <v>88</v>
      </c>
      <c r="AV251" s="13" t="s">
        <v>88</v>
      </c>
      <c r="AW251" s="13" t="s">
        <v>38</v>
      </c>
      <c r="AX251" s="13" t="s">
        <v>81</v>
      </c>
      <c r="AY251" s="209" t="s">
        <v>123</v>
      </c>
    </row>
    <row r="252" spans="1:65" s="13" customFormat="1" ht="11.25">
      <c r="B252" s="198"/>
      <c r="C252" s="199"/>
      <c r="D252" s="200" t="s">
        <v>132</v>
      </c>
      <c r="E252" s="201" t="s">
        <v>1</v>
      </c>
      <c r="F252" s="202" t="s">
        <v>199</v>
      </c>
      <c r="G252" s="199"/>
      <c r="H252" s="203">
        <v>5.8239999999999998</v>
      </c>
      <c r="I252" s="204"/>
      <c r="J252" s="199"/>
      <c r="K252" s="199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132</v>
      </c>
      <c r="AU252" s="209" t="s">
        <v>88</v>
      </c>
      <c r="AV252" s="13" t="s">
        <v>88</v>
      </c>
      <c r="AW252" s="13" t="s">
        <v>38</v>
      </c>
      <c r="AX252" s="13" t="s">
        <v>81</v>
      </c>
      <c r="AY252" s="209" t="s">
        <v>123</v>
      </c>
    </row>
    <row r="253" spans="1:65" s="13" customFormat="1" ht="11.25">
      <c r="B253" s="198"/>
      <c r="C253" s="199"/>
      <c r="D253" s="200" t="s">
        <v>132</v>
      </c>
      <c r="E253" s="201" t="s">
        <v>1</v>
      </c>
      <c r="F253" s="202" t="s">
        <v>200</v>
      </c>
      <c r="G253" s="199"/>
      <c r="H253" s="203">
        <v>5.3760000000000003</v>
      </c>
      <c r="I253" s="204"/>
      <c r="J253" s="199"/>
      <c r="K253" s="199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132</v>
      </c>
      <c r="AU253" s="209" t="s">
        <v>88</v>
      </c>
      <c r="AV253" s="13" t="s">
        <v>88</v>
      </c>
      <c r="AW253" s="13" t="s">
        <v>38</v>
      </c>
      <c r="AX253" s="13" t="s">
        <v>81</v>
      </c>
      <c r="AY253" s="209" t="s">
        <v>123</v>
      </c>
    </row>
    <row r="254" spans="1:65" s="13" customFormat="1" ht="11.25">
      <c r="B254" s="198"/>
      <c r="C254" s="199"/>
      <c r="D254" s="200" t="s">
        <v>132</v>
      </c>
      <c r="E254" s="201" t="s">
        <v>1</v>
      </c>
      <c r="F254" s="202" t="s">
        <v>201</v>
      </c>
      <c r="G254" s="199"/>
      <c r="H254" s="203">
        <v>17.600000000000001</v>
      </c>
      <c r="I254" s="204"/>
      <c r="J254" s="199"/>
      <c r="K254" s="199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132</v>
      </c>
      <c r="AU254" s="209" t="s">
        <v>88</v>
      </c>
      <c r="AV254" s="13" t="s">
        <v>88</v>
      </c>
      <c r="AW254" s="13" t="s">
        <v>38</v>
      </c>
      <c r="AX254" s="13" t="s">
        <v>81</v>
      </c>
      <c r="AY254" s="209" t="s">
        <v>123</v>
      </c>
    </row>
    <row r="255" spans="1:65" s="13" customFormat="1" ht="11.25">
      <c r="B255" s="198"/>
      <c r="C255" s="199"/>
      <c r="D255" s="200" t="s">
        <v>132</v>
      </c>
      <c r="E255" s="201" t="s">
        <v>1</v>
      </c>
      <c r="F255" s="202" t="s">
        <v>202</v>
      </c>
      <c r="G255" s="199"/>
      <c r="H255" s="203">
        <v>11.64</v>
      </c>
      <c r="I255" s="204"/>
      <c r="J255" s="199"/>
      <c r="K255" s="199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132</v>
      </c>
      <c r="AU255" s="209" t="s">
        <v>88</v>
      </c>
      <c r="AV255" s="13" t="s">
        <v>88</v>
      </c>
      <c r="AW255" s="13" t="s">
        <v>38</v>
      </c>
      <c r="AX255" s="13" t="s">
        <v>81</v>
      </c>
      <c r="AY255" s="209" t="s">
        <v>123</v>
      </c>
    </row>
    <row r="256" spans="1:65" s="13" customFormat="1" ht="11.25">
      <c r="B256" s="198"/>
      <c r="C256" s="199"/>
      <c r="D256" s="200" t="s">
        <v>132</v>
      </c>
      <c r="E256" s="201" t="s">
        <v>1</v>
      </c>
      <c r="F256" s="202" t="s">
        <v>203</v>
      </c>
      <c r="G256" s="199"/>
      <c r="H256" s="203">
        <v>3.6859999999999999</v>
      </c>
      <c r="I256" s="204"/>
      <c r="J256" s="199"/>
      <c r="K256" s="199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132</v>
      </c>
      <c r="AU256" s="209" t="s">
        <v>88</v>
      </c>
      <c r="AV256" s="13" t="s">
        <v>88</v>
      </c>
      <c r="AW256" s="13" t="s">
        <v>38</v>
      </c>
      <c r="AX256" s="13" t="s">
        <v>81</v>
      </c>
      <c r="AY256" s="209" t="s">
        <v>123</v>
      </c>
    </row>
    <row r="257" spans="1:65" s="14" customFormat="1" ht="11.25">
      <c r="B257" s="210"/>
      <c r="C257" s="211"/>
      <c r="D257" s="200" t="s">
        <v>132</v>
      </c>
      <c r="E257" s="212" t="s">
        <v>1</v>
      </c>
      <c r="F257" s="213" t="s">
        <v>204</v>
      </c>
      <c r="G257" s="211"/>
      <c r="H257" s="214">
        <v>79.466000000000008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132</v>
      </c>
      <c r="AU257" s="220" t="s">
        <v>88</v>
      </c>
      <c r="AV257" s="14" t="s">
        <v>130</v>
      </c>
      <c r="AW257" s="14" t="s">
        <v>38</v>
      </c>
      <c r="AX257" s="14" t="s">
        <v>86</v>
      </c>
      <c r="AY257" s="220" t="s">
        <v>123</v>
      </c>
    </row>
    <row r="258" spans="1:65" s="2" customFormat="1" ht="24.2" customHeight="1">
      <c r="A258" s="34"/>
      <c r="B258" s="35"/>
      <c r="C258" s="184" t="s">
        <v>374</v>
      </c>
      <c r="D258" s="184" t="s">
        <v>126</v>
      </c>
      <c r="E258" s="185" t="s">
        <v>375</v>
      </c>
      <c r="F258" s="186" t="s">
        <v>376</v>
      </c>
      <c r="G258" s="187" t="s">
        <v>129</v>
      </c>
      <c r="H258" s="188">
        <v>79.465999999999994</v>
      </c>
      <c r="I258" s="189"/>
      <c r="J258" s="190">
        <f>ROUND(I258*H258,2)</f>
        <v>0</v>
      </c>
      <c r="K258" s="191"/>
      <c r="L258" s="39"/>
      <c r="M258" s="192" t="s">
        <v>1</v>
      </c>
      <c r="N258" s="193" t="s">
        <v>46</v>
      </c>
      <c r="O258" s="71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6" t="s">
        <v>193</v>
      </c>
      <c r="AT258" s="196" t="s">
        <v>126</v>
      </c>
      <c r="AU258" s="196" t="s">
        <v>88</v>
      </c>
      <c r="AY258" s="16" t="s">
        <v>123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6" t="s">
        <v>86</v>
      </c>
      <c r="BK258" s="197">
        <f>ROUND(I258*H258,2)</f>
        <v>0</v>
      </c>
      <c r="BL258" s="16" t="s">
        <v>193</v>
      </c>
      <c r="BM258" s="196" t="s">
        <v>377</v>
      </c>
    </row>
    <row r="259" spans="1:65" s="13" customFormat="1" ht="11.25">
      <c r="B259" s="198"/>
      <c r="C259" s="199"/>
      <c r="D259" s="200" t="s">
        <v>132</v>
      </c>
      <c r="E259" s="201" t="s">
        <v>1</v>
      </c>
      <c r="F259" s="202" t="s">
        <v>195</v>
      </c>
      <c r="G259" s="199"/>
      <c r="H259" s="203">
        <v>0.78</v>
      </c>
      <c r="I259" s="204"/>
      <c r="J259" s="199"/>
      <c r="K259" s="199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132</v>
      </c>
      <c r="AU259" s="209" t="s">
        <v>88</v>
      </c>
      <c r="AV259" s="13" t="s">
        <v>88</v>
      </c>
      <c r="AW259" s="13" t="s">
        <v>38</v>
      </c>
      <c r="AX259" s="13" t="s">
        <v>81</v>
      </c>
      <c r="AY259" s="209" t="s">
        <v>123</v>
      </c>
    </row>
    <row r="260" spans="1:65" s="13" customFormat="1" ht="11.25">
      <c r="B260" s="198"/>
      <c r="C260" s="199"/>
      <c r="D260" s="200" t="s">
        <v>132</v>
      </c>
      <c r="E260" s="201" t="s">
        <v>1</v>
      </c>
      <c r="F260" s="202" t="s">
        <v>196</v>
      </c>
      <c r="G260" s="199"/>
      <c r="H260" s="203">
        <v>21.76</v>
      </c>
      <c r="I260" s="204"/>
      <c r="J260" s="199"/>
      <c r="K260" s="199"/>
      <c r="L260" s="205"/>
      <c r="M260" s="206"/>
      <c r="N260" s="207"/>
      <c r="O260" s="207"/>
      <c r="P260" s="207"/>
      <c r="Q260" s="207"/>
      <c r="R260" s="207"/>
      <c r="S260" s="207"/>
      <c r="T260" s="208"/>
      <c r="AT260" s="209" t="s">
        <v>132</v>
      </c>
      <c r="AU260" s="209" t="s">
        <v>88</v>
      </c>
      <c r="AV260" s="13" t="s">
        <v>88</v>
      </c>
      <c r="AW260" s="13" t="s">
        <v>38</v>
      </c>
      <c r="AX260" s="13" t="s">
        <v>81</v>
      </c>
      <c r="AY260" s="209" t="s">
        <v>123</v>
      </c>
    </row>
    <row r="261" spans="1:65" s="13" customFormat="1" ht="11.25">
      <c r="B261" s="198"/>
      <c r="C261" s="199"/>
      <c r="D261" s="200" t="s">
        <v>132</v>
      </c>
      <c r="E261" s="201" t="s">
        <v>1</v>
      </c>
      <c r="F261" s="202" t="s">
        <v>197</v>
      </c>
      <c r="G261" s="199"/>
      <c r="H261" s="203">
        <v>7.68</v>
      </c>
      <c r="I261" s="204"/>
      <c r="J261" s="199"/>
      <c r="K261" s="199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132</v>
      </c>
      <c r="AU261" s="209" t="s">
        <v>88</v>
      </c>
      <c r="AV261" s="13" t="s">
        <v>88</v>
      </c>
      <c r="AW261" s="13" t="s">
        <v>38</v>
      </c>
      <c r="AX261" s="13" t="s">
        <v>81</v>
      </c>
      <c r="AY261" s="209" t="s">
        <v>123</v>
      </c>
    </row>
    <row r="262" spans="1:65" s="13" customFormat="1" ht="11.25">
      <c r="B262" s="198"/>
      <c r="C262" s="199"/>
      <c r="D262" s="200" t="s">
        <v>132</v>
      </c>
      <c r="E262" s="201" t="s">
        <v>1</v>
      </c>
      <c r="F262" s="202" t="s">
        <v>198</v>
      </c>
      <c r="G262" s="199"/>
      <c r="H262" s="203">
        <v>5.12</v>
      </c>
      <c r="I262" s="204"/>
      <c r="J262" s="199"/>
      <c r="K262" s="199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132</v>
      </c>
      <c r="AU262" s="209" t="s">
        <v>88</v>
      </c>
      <c r="AV262" s="13" t="s">
        <v>88</v>
      </c>
      <c r="AW262" s="13" t="s">
        <v>38</v>
      </c>
      <c r="AX262" s="13" t="s">
        <v>81</v>
      </c>
      <c r="AY262" s="209" t="s">
        <v>123</v>
      </c>
    </row>
    <row r="263" spans="1:65" s="13" customFormat="1" ht="11.25">
      <c r="B263" s="198"/>
      <c r="C263" s="199"/>
      <c r="D263" s="200" t="s">
        <v>132</v>
      </c>
      <c r="E263" s="201" t="s">
        <v>1</v>
      </c>
      <c r="F263" s="202" t="s">
        <v>199</v>
      </c>
      <c r="G263" s="199"/>
      <c r="H263" s="203">
        <v>5.8239999999999998</v>
      </c>
      <c r="I263" s="204"/>
      <c r="J263" s="199"/>
      <c r="K263" s="199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132</v>
      </c>
      <c r="AU263" s="209" t="s">
        <v>88</v>
      </c>
      <c r="AV263" s="13" t="s">
        <v>88</v>
      </c>
      <c r="AW263" s="13" t="s">
        <v>38</v>
      </c>
      <c r="AX263" s="13" t="s">
        <v>81</v>
      </c>
      <c r="AY263" s="209" t="s">
        <v>123</v>
      </c>
    </row>
    <row r="264" spans="1:65" s="13" customFormat="1" ht="11.25">
      <c r="B264" s="198"/>
      <c r="C264" s="199"/>
      <c r="D264" s="200" t="s">
        <v>132</v>
      </c>
      <c r="E264" s="201" t="s">
        <v>1</v>
      </c>
      <c r="F264" s="202" t="s">
        <v>200</v>
      </c>
      <c r="G264" s="199"/>
      <c r="H264" s="203">
        <v>5.3760000000000003</v>
      </c>
      <c r="I264" s="204"/>
      <c r="J264" s="199"/>
      <c r="K264" s="199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132</v>
      </c>
      <c r="AU264" s="209" t="s">
        <v>88</v>
      </c>
      <c r="AV264" s="13" t="s">
        <v>88</v>
      </c>
      <c r="AW264" s="13" t="s">
        <v>38</v>
      </c>
      <c r="AX264" s="13" t="s">
        <v>81</v>
      </c>
      <c r="AY264" s="209" t="s">
        <v>123</v>
      </c>
    </row>
    <row r="265" spans="1:65" s="13" customFormat="1" ht="11.25">
      <c r="B265" s="198"/>
      <c r="C265" s="199"/>
      <c r="D265" s="200" t="s">
        <v>132</v>
      </c>
      <c r="E265" s="201" t="s">
        <v>1</v>
      </c>
      <c r="F265" s="202" t="s">
        <v>201</v>
      </c>
      <c r="G265" s="199"/>
      <c r="H265" s="203">
        <v>17.600000000000001</v>
      </c>
      <c r="I265" s="204"/>
      <c r="J265" s="199"/>
      <c r="K265" s="199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132</v>
      </c>
      <c r="AU265" s="209" t="s">
        <v>88</v>
      </c>
      <c r="AV265" s="13" t="s">
        <v>88</v>
      </c>
      <c r="AW265" s="13" t="s">
        <v>38</v>
      </c>
      <c r="AX265" s="13" t="s">
        <v>81</v>
      </c>
      <c r="AY265" s="209" t="s">
        <v>123</v>
      </c>
    </row>
    <row r="266" spans="1:65" s="13" customFormat="1" ht="11.25">
      <c r="B266" s="198"/>
      <c r="C266" s="199"/>
      <c r="D266" s="200" t="s">
        <v>132</v>
      </c>
      <c r="E266" s="201" t="s">
        <v>1</v>
      </c>
      <c r="F266" s="202" t="s">
        <v>202</v>
      </c>
      <c r="G266" s="199"/>
      <c r="H266" s="203">
        <v>11.64</v>
      </c>
      <c r="I266" s="204"/>
      <c r="J266" s="199"/>
      <c r="K266" s="199"/>
      <c r="L266" s="205"/>
      <c r="M266" s="206"/>
      <c r="N266" s="207"/>
      <c r="O266" s="207"/>
      <c r="P266" s="207"/>
      <c r="Q266" s="207"/>
      <c r="R266" s="207"/>
      <c r="S266" s="207"/>
      <c r="T266" s="208"/>
      <c r="AT266" s="209" t="s">
        <v>132</v>
      </c>
      <c r="AU266" s="209" t="s">
        <v>88</v>
      </c>
      <c r="AV266" s="13" t="s">
        <v>88</v>
      </c>
      <c r="AW266" s="13" t="s">
        <v>38</v>
      </c>
      <c r="AX266" s="13" t="s">
        <v>81</v>
      </c>
      <c r="AY266" s="209" t="s">
        <v>123</v>
      </c>
    </row>
    <row r="267" spans="1:65" s="13" customFormat="1" ht="11.25">
      <c r="B267" s="198"/>
      <c r="C267" s="199"/>
      <c r="D267" s="200" t="s">
        <v>132</v>
      </c>
      <c r="E267" s="201" t="s">
        <v>1</v>
      </c>
      <c r="F267" s="202" t="s">
        <v>203</v>
      </c>
      <c r="G267" s="199"/>
      <c r="H267" s="203">
        <v>3.6859999999999999</v>
      </c>
      <c r="I267" s="204"/>
      <c r="J267" s="199"/>
      <c r="K267" s="199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132</v>
      </c>
      <c r="AU267" s="209" t="s">
        <v>88</v>
      </c>
      <c r="AV267" s="13" t="s">
        <v>88</v>
      </c>
      <c r="AW267" s="13" t="s">
        <v>38</v>
      </c>
      <c r="AX267" s="13" t="s">
        <v>81</v>
      </c>
      <c r="AY267" s="209" t="s">
        <v>123</v>
      </c>
    </row>
    <row r="268" spans="1:65" s="14" customFormat="1" ht="11.25">
      <c r="B268" s="210"/>
      <c r="C268" s="211"/>
      <c r="D268" s="200" t="s">
        <v>132</v>
      </c>
      <c r="E268" s="212" t="s">
        <v>1</v>
      </c>
      <c r="F268" s="213" t="s">
        <v>204</v>
      </c>
      <c r="G268" s="211"/>
      <c r="H268" s="214">
        <v>79.466000000000008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132</v>
      </c>
      <c r="AU268" s="220" t="s">
        <v>88</v>
      </c>
      <c r="AV268" s="14" t="s">
        <v>130</v>
      </c>
      <c r="AW268" s="14" t="s">
        <v>38</v>
      </c>
      <c r="AX268" s="14" t="s">
        <v>86</v>
      </c>
      <c r="AY268" s="220" t="s">
        <v>123</v>
      </c>
    </row>
    <row r="269" spans="1:65" s="2" customFormat="1" ht="24.2" customHeight="1">
      <c r="A269" s="34"/>
      <c r="B269" s="35"/>
      <c r="C269" s="184" t="s">
        <v>378</v>
      </c>
      <c r="D269" s="184" t="s">
        <v>126</v>
      </c>
      <c r="E269" s="185" t="s">
        <v>379</v>
      </c>
      <c r="F269" s="186" t="s">
        <v>380</v>
      </c>
      <c r="G269" s="187" t="s">
        <v>129</v>
      </c>
      <c r="H269" s="188">
        <v>79.465999999999994</v>
      </c>
      <c r="I269" s="189"/>
      <c r="J269" s="190">
        <f t="shared" ref="J269:J280" si="20">ROUND(I269*H269,2)</f>
        <v>0</v>
      </c>
      <c r="K269" s="191"/>
      <c r="L269" s="39"/>
      <c r="M269" s="192" t="s">
        <v>1</v>
      </c>
      <c r="N269" s="193" t="s">
        <v>46</v>
      </c>
      <c r="O269" s="71"/>
      <c r="P269" s="194">
        <f t="shared" ref="P269:P280" si="21">O269*H269</f>
        <v>0</v>
      </c>
      <c r="Q269" s="194">
        <v>2.2000000000000001E-4</v>
      </c>
      <c r="R269" s="194">
        <f t="shared" ref="R269:R280" si="22">Q269*H269</f>
        <v>1.7482519999999998E-2</v>
      </c>
      <c r="S269" s="194">
        <v>0</v>
      </c>
      <c r="T269" s="195">
        <f t="shared" ref="T269:T280" si="23"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6" t="s">
        <v>193</v>
      </c>
      <c r="AT269" s="196" t="s">
        <v>126</v>
      </c>
      <c r="AU269" s="196" t="s">
        <v>88</v>
      </c>
      <c r="AY269" s="16" t="s">
        <v>123</v>
      </c>
      <c r="BE269" s="197">
        <f t="shared" ref="BE269:BE280" si="24">IF(N269="základní",J269,0)</f>
        <v>0</v>
      </c>
      <c r="BF269" s="197">
        <f t="shared" ref="BF269:BF280" si="25">IF(N269="snížená",J269,0)</f>
        <v>0</v>
      </c>
      <c r="BG269" s="197">
        <f t="shared" ref="BG269:BG280" si="26">IF(N269="zákl. přenesená",J269,0)</f>
        <v>0</v>
      </c>
      <c r="BH269" s="197">
        <f t="shared" ref="BH269:BH280" si="27">IF(N269="sníž. přenesená",J269,0)</f>
        <v>0</v>
      </c>
      <c r="BI269" s="197">
        <f t="shared" ref="BI269:BI280" si="28">IF(N269="nulová",J269,0)</f>
        <v>0</v>
      </c>
      <c r="BJ269" s="16" t="s">
        <v>86</v>
      </c>
      <c r="BK269" s="197">
        <f t="shared" ref="BK269:BK280" si="29">ROUND(I269*H269,2)</f>
        <v>0</v>
      </c>
      <c r="BL269" s="16" t="s">
        <v>193</v>
      </c>
      <c r="BM269" s="196" t="s">
        <v>381</v>
      </c>
    </row>
    <row r="270" spans="1:65" s="2" customFormat="1" ht="24.2" customHeight="1">
      <c r="A270" s="34"/>
      <c r="B270" s="35"/>
      <c r="C270" s="184" t="s">
        <v>382</v>
      </c>
      <c r="D270" s="184" t="s">
        <v>126</v>
      </c>
      <c r="E270" s="185" t="s">
        <v>383</v>
      </c>
      <c r="F270" s="186" t="s">
        <v>384</v>
      </c>
      <c r="G270" s="187" t="s">
        <v>129</v>
      </c>
      <c r="H270" s="188">
        <v>26.172999999999998</v>
      </c>
      <c r="I270" s="189"/>
      <c r="J270" s="190">
        <f t="shared" si="20"/>
        <v>0</v>
      </c>
      <c r="K270" s="191"/>
      <c r="L270" s="39"/>
      <c r="M270" s="192" t="s">
        <v>1</v>
      </c>
      <c r="N270" s="193" t="s">
        <v>46</v>
      </c>
      <c r="O270" s="71"/>
      <c r="P270" s="194">
        <f t="shared" si="21"/>
        <v>0</v>
      </c>
      <c r="Q270" s="194">
        <v>2.5000000000000001E-4</v>
      </c>
      <c r="R270" s="194">
        <f t="shared" si="22"/>
        <v>6.5432499999999996E-3</v>
      </c>
      <c r="S270" s="194">
        <v>0</v>
      </c>
      <c r="T270" s="195">
        <f t="shared" si="23"/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6" t="s">
        <v>193</v>
      </c>
      <c r="AT270" s="196" t="s">
        <v>126</v>
      </c>
      <c r="AU270" s="196" t="s">
        <v>88</v>
      </c>
      <c r="AY270" s="16" t="s">
        <v>123</v>
      </c>
      <c r="BE270" s="197">
        <f t="shared" si="24"/>
        <v>0</v>
      </c>
      <c r="BF270" s="197">
        <f t="shared" si="25"/>
        <v>0</v>
      </c>
      <c r="BG270" s="197">
        <f t="shared" si="26"/>
        <v>0</v>
      </c>
      <c r="BH270" s="197">
        <f t="shared" si="27"/>
        <v>0</v>
      </c>
      <c r="BI270" s="197">
        <f t="shared" si="28"/>
        <v>0</v>
      </c>
      <c r="BJ270" s="16" t="s">
        <v>86</v>
      </c>
      <c r="BK270" s="197">
        <f t="shared" si="29"/>
        <v>0</v>
      </c>
      <c r="BL270" s="16" t="s">
        <v>193</v>
      </c>
      <c r="BM270" s="196" t="s">
        <v>385</v>
      </c>
    </row>
    <row r="271" spans="1:65" s="2" customFormat="1" ht="24.2" customHeight="1">
      <c r="A271" s="34"/>
      <c r="B271" s="35"/>
      <c r="C271" s="184" t="s">
        <v>386</v>
      </c>
      <c r="D271" s="184" t="s">
        <v>126</v>
      </c>
      <c r="E271" s="185" t="s">
        <v>387</v>
      </c>
      <c r="F271" s="186" t="s">
        <v>388</v>
      </c>
      <c r="G271" s="187" t="s">
        <v>129</v>
      </c>
      <c r="H271" s="188">
        <v>79.465999999999994</v>
      </c>
      <c r="I271" s="189"/>
      <c r="J271" s="190">
        <f t="shared" si="20"/>
        <v>0</v>
      </c>
      <c r="K271" s="191"/>
      <c r="L271" s="39"/>
      <c r="M271" s="192" t="s">
        <v>1</v>
      </c>
      <c r="N271" s="193" t="s">
        <v>46</v>
      </c>
      <c r="O271" s="71"/>
      <c r="P271" s="194">
        <f t="shared" si="21"/>
        <v>0</v>
      </c>
      <c r="Q271" s="194">
        <v>5.0000000000000002E-5</v>
      </c>
      <c r="R271" s="194">
        <f t="shared" si="22"/>
        <v>3.9732999999999999E-3</v>
      </c>
      <c r="S271" s="194">
        <v>0</v>
      </c>
      <c r="T271" s="195">
        <f t="shared" si="23"/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6" t="s">
        <v>193</v>
      </c>
      <c r="AT271" s="196" t="s">
        <v>126</v>
      </c>
      <c r="AU271" s="196" t="s">
        <v>88</v>
      </c>
      <c r="AY271" s="16" t="s">
        <v>123</v>
      </c>
      <c r="BE271" s="197">
        <f t="shared" si="24"/>
        <v>0</v>
      </c>
      <c r="BF271" s="197">
        <f t="shared" si="25"/>
        <v>0</v>
      </c>
      <c r="BG271" s="197">
        <f t="shared" si="26"/>
        <v>0</v>
      </c>
      <c r="BH271" s="197">
        <f t="shared" si="27"/>
        <v>0</v>
      </c>
      <c r="BI271" s="197">
        <f t="shared" si="28"/>
        <v>0</v>
      </c>
      <c r="BJ271" s="16" t="s">
        <v>86</v>
      </c>
      <c r="BK271" s="197">
        <f t="shared" si="29"/>
        <v>0</v>
      </c>
      <c r="BL271" s="16" t="s">
        <v>193</v>
      </c>
      <c r="BM271" s="196" t="s">
        <v>389</v>
      </c>
    </row>
    <row r="272" spans="1:65" s="2" customFormat="1" ht="24.2" customHeight="1">
      <c r="A272" s="34"/>
      <c r="B272" s="35"/>
      <c r="C272" s="184" t="s">
        <v>390</v>
      </c>
      <c r="D272" s="184" t="s">
        <v>126</v>
      </c>
      <c r="E272" s="185" t="s">
        <v>391</v>
      </c>
      <c r="F272" s="186" t="s">
        <v>392</v>
      </c>
      <c r="G272" s="187" t="s">
        <v>129</v>
      </c>
      <c r="H272" s="188">
        <v>79.465999999999994</v>
      </c>
      <c r="I272" s="189"/>
      <c r="J272" s="190">
        <f t="shared" si="20"/>
        <v>0</v>
      </c>
      <c r="K272" s="191"/>
      <c r="L272" s="39"/>
      <c r="M272" s="192" t="s">
        <v>1</v>
      </c>
      <c r="N272" s="193" t="s">
        <v>46</v>
      </c>
      <c r="O272" s="71"/>
      <c r="P272" s="194">
        <f t="shared" si="21"/>
        <v>0</v>
      </c>
      <c r="Q272" s="194">
        <v>2.5000000000000001E-4</v>
      </c>
      <c r="R272" s="194">
        <f t="shared" si="22"/>
        <v>1.9866499999999999E-2</v>
      </c>
      <c r="S272" s="194">
        <v>0</v>
      </c>
      <c r="T272" s="195">
        <f t="shared" si="23"/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6" t="s">
        <v>193</v>
      </c>
      <c r="AT272" s="196" t="s">
        <v>126</v>
      </c>
      <c r="AU272" s="196" t="s">
        <v>88</v>
      </c>
      <c r="AY272" s="16" t="s">
        <v>123</v>
      </c>
      <c r="BE272" s="197">
        <f t="shared" si="24"/>
        <v>0</v>
      </c>
      <c r="BF272" s="197">
        <f t="shared" si="25"/>
        <v>0</v>
      </c>
      <c r="BG272" s="197">
        <f t="shared" si="26"/>
        <v>0</v>
      </c>
      <c r="BH272" s="197">
        <f t="shared" si="27"/>
        <v>0</v>
      </c>
      <c r="BI272" s="197">
        <f t="shared" si="28"/>
        <v>0</v>
      </c>
      <c r="BJ272" s="16" t="s">
        <v>86</v>
      </c>
      <c r="BK272" s="197">
        <f t="shared" si="29"/>
        <v>0</v>
      </c>
      <c r="BL272" s="16" t="s">
        <v>193</v>
      </c>
      <c r="BM272" s="196" t="s">
        <v>393</v>
      </c>
    </row>
    <row r="273" spans="1:65" s="2" customFormat="1" ht="24.2" customHeight="1">
      <c r="A273" s="34"/>
      <c r="B273" s="35"/>
      <c r="C273" s="184" t="s">
        <v>394</v>
      </c>
      <c r="D273" s="184" t="s">
        <v>126</v>
      </c>
      <c r="E273" s="185" t="s">
        <v>395</v>
      </c>
      <c r="F273" s="186" t="s">
        <v>396</v>
      </c>
      <c r="G273" s="187" t="s">
        <v>129</v>
      </c>
      <c r="H273" s="188">
        <v>79.465999999999994</v>
      </c>
      <c r="I273" s="189"/>
      <c r="J273" s="190">
        <f t="shared" si="20"/>
        <v>0</v>
      </c>
      <c r="K273" s="191"/>
      <c r="L273" s="39"/>
      <c r="M273" s="192" t="s">
        <v>1</v>
      </c>
      <c r="N273" s="193" t="s">
        <v>46</v>
      </c>
      <c r="O273" s="71"/>
      <c r="P273" s="194">
        <f t="shared" si="21"/>
        <v>0</v>
      </c>
      <c r="Q273" s="194">
        <v>1.6000000000000001E-4</v>
      </c>
      <c r="R273" s="194">
        <f t="shared" si="22"/>
        <v>1.271456E-2</v>
      </c>
      <c r="S273" s="194">
        <v>0</v>
      </c>
      <c r="T273" s="195">
        <f t="shared" si="2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6" t="s">
        <v>193</v>
      </c>
      <c r="AT273" s="196" t="s">
        <v>126</v>
      </c>
      <c r="AU273" s="196" t="s">
        <v>88</v>
      </c>
      <c r="AY273" s="16" t="s">
        <v>123</v>
      </c>
      <c r="BE273" s="197">
        <f t="shared" si="24"/>
        <v>0</v>
      </c>
      <c r="BF273" s="197">
        <f t="shared" si="25"/>
        <v>0</v>
      </c>
      <c r="BG273" s="197">
        <f t="shared" si="26"/>
        <v>0</v>
      </c>
      <c r="BH273" s="197">
        <f t="shared" si="27"/>
        <v>0</v>
      </c>
      <c r="BI273" s="197">
        <f t="shared" si="28"/>
        <v>0</v>
      </c>
      <c r="BJ273" s="16" t="s">
        <v>86</v>
      </c>
      <c r="BK273" s="197">
        <f t="shared" si="29"/>
        <v>0</v>
      </c>
      <c r="BL273" s="16" t="s">
        <v>193</v>
      </c>
      <c r="BM273" s="196" t="s">
        <v>397</v>
      </c>
    </row>
    <row r="274" spans="1:65" s="2" customFormat="1" ht="16.5" customHeight="1">
      <c r="A274" s="34"/>
      <c r="B274" s="35"/>
      <c r="C274" s="184" t="s">
        <v>398</v>
      </c>
      <c r="D274" s="184" t="s">
        <v>126</v>
      </c>
      <c r="E274" s="185" t="s">
        <v>399</v>
      </c>
      <c r="F274" s="186" t="s">
        <v>400</v>
      </c>
      <c r="G274" s="187" t="s">
        <v>129</v>
      </c>
      <c r="H274" s="188">
        <v>1.8</v>
      </c>
      <c r="I274" s="189"/>
      <c r="J274" s="190">
        <f t="shared" si="20"/>
        <v>0</v>
      </c>
      <c r="K274" s="191"/>
      <c r="L274" s="39"/>
      <c r="M274" s="192" t="s">
        <v>1</v>
      </c>
      <c r="N274" s="193" t="s">
        <v>46</v>
      </c>
      <c r="O274" s="71"/>
      <c r="P274" s="194">
        <f t="shared" si="21"/>
        <v>0</v>
      </c>
      <c r="Q274" s="194">
        <v>6.9999999999999994E-5</v>
      </c>
      <c r="R274" s="194">
        <f t="shared" si="22"/>
        <v>1.26E-4</v>
      </c>
      <c r="S274" s="194">
        <v>0</v>
      </c>
      <c r="T274" s="195">
        <f t="shared" si="23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6" t="s">
        <v>193</v>
      </c>
      <c r="AT274" s="196" t="s">
        <v>126</v>
      </c>
      <c r="AU274" s="196" t="s">
        <v>88</v>
      </c>
      <c r="AY274" s="16" t="s">
        <v>123</v>
      </c>
      <c r="BE274" s="197">
        <f t="shared" si="24"/>
        <v>0</v>
      </c>
      <c r="BF274" s="197">
        <f t="shared" si="25"/>
        <v>0</v>
      </c>
      <c r="BG274" s="197">
        <f t="shared" si="26"/>
        <v>0</v>
      </c>
      <c r="BH274" s="197">
        <f t="shared" si="27"/>
        <v>0</v>
      </c>
      <c r="BI274" s="197">
        <f t="shared" si="28"/>
        <v>0</v>
      </c>
      <c r="BJ274" s="16" t="s">
        <v>86</v>
      </c>
      <c r="BK274" s="197">
        <f t="shared" si="29"/>
        <v>0</v>
      </c>
      <c r="BL274" s="16" t="s">
        <v>193</v>
      </c>
      <c r="BM274" s="196" t="s">
        <v>401</v>
      </c>
    </row>
    <row r="275" spans="1:65" s="2" customFormat="1" ht="24.2" customHeight="1">
      <c r="A275" s="34"/>
      <c r="B275" s="35"/>
      <c r="C275" s="184" t="s">
        <v>402</v>
      </c>
      <c r="D275" s="184" t="s">
        <v>126</v>
      </c>
      <c r="E275" s="185" t="s">
        <v>403</v>
      </c>
      <c r="F275" s="186" t="s">
        <v>404</v>
      </c>
      <c r="G275" s="187" t="s">
        <v>129</v>
      </c>
      <c r="H275" s="188">
        <v>1.8</v>
      </c>
      <c r="I275" s="189"/>
      <c r="J275" s="190">
        <f t="shared" si="20"/>
        <v>0</v>
      </c>
      <c r="K275" s="191"/>
      <c r="L275" s="39"/>
      <c r="M275" s="192" t="s">
        <v>1</v>
      </c>
      <c r="N275" s="193" t="s">
        <v>46</v>
      </c>
      <c r="O275" s="71"/>
      <c r="P275" s="194">
        <f t="shared" si="21"/>
        <v>0</v>
      </c>
      <c r="Q275" s="194">
        <v>6.9999999999999994E-5</v>
      </c>
      <c r="R275" s="194">
        <f t="shared" si="22"/>
        <v>1.26E-4</v>
      </c>
      <c r="S275" s="194">
        <v>0</v>
      </c>
      <c r="T275" s="195">
        <f t="shared" si="23"/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6" t="s">
        <v>193</v>
      </c>
      <c r="AT275" s="196" t="s">
        <v>126</v>
      </c>
      <c r="AU275" s="196" t="s">
        <v>88</v>
      </c>
      <c r="AY275" s="16" t="s">
        <v>123</v>
      </c>
      <c r="BE275" s="197">
        <f t="shared" si="24"/>
        <v>0</v>
      </c>
      <c r="BF275" s="197">
        <f t="shared" si="25"/>
        <v>0</v>
      </c>
      <c r="BG275" s="197">
        <f t="shared" si="26"/>
        <v>0</v>
      </c>
      <c r="BH275" s="197">
        <f t="shared" si="27"/>
        <v>0</v>
      </c>
      <c r="BI275" s="197">
        <f t="shared" si="28"/>
        <v>0</v>
      </c>
      <c r="BJ275" s="16" t="s">
        <v>86</v>
      </c>
      <c r="BK275" s="197">
        <f t="shared" si="29"/>
        <v>0</v>
      </c>
      <c r="BL275" s="16" t="s">
        <v>193</v>
      </c>
      <c r="BM275" s="196" t="s">
        <v>405</v>
      </c>
    </row>
    <row r="276" spans="1:65" s="2" customFormat="1" ht="16.5" customHeight="1">
      <c r="A276" s="34"/>
      <c r="B276" s="35"/>
      <c r="C276" s="184" t="s">
        <v>406</v>
      </c>
      <c r="D276" s="184" t="s">
        <v>126</v>
      </c>
      <c r="E276" s="185" t="s">
        <v>407</v>
      </c>
      <c r="F276" s="186" t="s">
        <v>408</v>
      </c>
      <c r="G276" s="187" t="s">
        <v>129</v>
      </c>
      <c r="H276" s="188">
        <v>1.8</v>
      </c>
      <c r="I276" s="189"/>
      <c r="J276" s="190">
        <f t="shared" si="20"/>
        <v>0</v>
      </c>
      <c r="K276" s="191"/>
      <c r="L276" s="39"/>
      <c r="M276" s="192" t="s">
        <v>1</v>
      </c>
      <c r="N276" s="193" t="s">
        <v>46</v>
      </c>
      <c r="O276" s="71"/>
      <c r="P276" s="194">
        <f t="shared" si="21"/>
        <v>0</v>
      </c>
      <c r="Q276" s="194">
        <v>0</v>
      </c>
      <c r="R276" s="194">
        <f t="shared" si="22"/>
        <v>0</v>
      </c>
      <c r="S276" s="194">
        <v>0</v>
      </c>
      <c r="T276" s="195">
        <f t="shared" si="23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6" t="s">
        <v>193</v>
      </c>
      <c r="AT276" s="196" t="s">
        <v>126</v>
      </c>
      <c r="AU276" s="196" t="s">
        <v>88</v>
      </c>
      <c r="AY276" s="16" t="s">
        <v>123</v>
      </c>
      <c r="BE276" s="197">
        <f t="shared" si="24"/>
        <v>0</v>
      </c>
      <c r="BF276" s="197">
        <f t="shared" si="25"/>
        <v>0</v>
      </c>
      <c r="BG276" s="197">
        <f t="shared" si="26"/>
        <v>0</v>
      </c>
      <c r="BH276" s="197">
        <f t="shared" si="27"/>
        <v>0</v>
      </c>
      <c r="BI276" s="197">
        <f t="shared" si="28"/>
        <v>0</v>
      </c>
      <c r="BJ276" s="16" t="s">
        <v>86</v>
      </c>
      <c r="BK276" s="197">
        <f t="shared" si="29"/>
        <v>0</v>
      </c>
      <c r="BL276" s="16" t="s">
        <v>193</v>
      </c>
      <c r="BM276" s="196" t="s">
        <v>409</v>
      </c>
    </row>
    <row r="277" spans="1:65" s="2" customFormat="1" ht="24.2" customHeight="1">
      <c r="A277" s="34"/>
      <c r="B277" s="35"/>
      <c r="C277" s="184" t="s">
        <v>410</v>
      </c>
      <c r="D277" s="184" t="s">
        <v>126</v>
      </c>
      <c r="E277" s="185" t="s">
        <v>411</v>
      </c>
      <c r="F277" s="186" t="s">
        <v>412</v>
      </c>
      <c r="G277" s="187" t="s">
        <v>129</v>
      </c>
      <c r="H277" s="188">
        <v>1.8</v>
      </c>
      <c r="I277" s="189"/>
      <c r="J277" s="190">
        <f t="shared" si="20"/>
        <v>0</v>
      </c>
      <c r="K277" s="191"/>
      <c r="L277" s="39"/>
      <c r="M277" s="192" t="s">
        <v>1</v>
      </c>
      <c r="N277" s="193" t="s">
        <v>46</v>
      </c>
      <c r="O277" s="71"/>
      <c r="P277" s="194">
        <f t="shared" si="21"/>
        <v>0</v>
      </c>
      <c r="Q277" s="194">
        <v>1.2999999999999999E-4</v>
      </c>
      <c r="R277" s="194">
        <f t="shared" si="22"/>
        <v>2.34E-4</v>
      </c>
      <c r="S277" s="194">
        <v>0</v>
      </c>
      <c r="T277" s="195">
        <f t="shared" si="23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6" t="s">
        <v>193</v>
      </c>
      <c r="AT277" s="196" t="s">
        <v>126</v>
      </c>
      <c r="AU277" s="196" t="s">
        <v>88</v>
      </c>
      <c r="AY277" s="16" t="s">
        <v>123</v>
      </c>
      <c r="BE277" s="197">
        <f t="shared" si="24"/>
        <v>0</v>
      </c>
      <c r="BF277" s="197">
        <f t="shared" si="25"/>
        <v>0</v>
      </c>
      <c r="BG277" s="197">
        <f t="shared" si="26"/>
        <v>0</v>
      </c>
      <c r="BH277" s="197">
        <f t="shared" si="27"/>
        <v>0</v>
      </c>
      <c r="BI277" s="197">
        <f t="shared" si="28"/>
        <v>0</v>
      </c>
      <c r="BJ277" s="16" t="s">
        <v>86</v>
      </c>
      <c r="BK277" s="197">
        <f t="shared" si="29"/>
        <v>0</v>
      </c>
      <c r="BL277" s="16" t="s">
        <v>193</v>
      </c>
      <c r="BM277" s="196" t="s">
        <v>413</v>
      </c>
    </row>
    <row r="278" spans="1:65" s="2" customFormat="1" ht="24.2" customHeight="1">
      <c r="A278" s="34"/>
      <c r="B278" s="35"/>
      <c r="C278" s="184" t="s">
        <v>414</v>
      </c>
      <c r="D278" s="184" t="s">
        <v>126</v>
      </c>
      <c r="E278" s="185" t="s">
        <v>415</v>
      </c>
      <c r="F278" s="186" t="s">
        <v>416</v>
      </c>
      <c r="G278" s="187" t="s">
        <v>129</v>
      </c>
      <c r="H278" s="188">
        <v>1.8</v>
      </c>
      <c r="I278" s="189"/>
      <c r="J278" s="190">
        <f t="shared" si="20"/>
        <v>0</v>
      </c>
      <c r="K278" s="191"/>
      <c r="L278" s="39"/>
      <c r="M278" s="192" t="s">
        <v>1</v>
      </c>
      <c r="N278" s="193" t="s">
        <v>46</v>
      </c>
      <c r="O278" s="71"/>
      <c r="P278" s="194">
        <f t="shared" si="21"/>
        <v>0</v>
      </c>
      <c r="Q278" s="194">
        <v>1.3999999999999999E-4</v>
      </c>
      <c r="R278" s="194">
        <f t="shared" si="22"/>
        <v>2.52E-4</v>
      </c>
      <c r="S278" s="194">
        <v>0</v>
      </c>
      <c r="T278" s="195">
        <f t="shared" si="23"/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6" t="s">
        <v>193</v>
      </c>
      <c r="AT278" s="196" t="s">
        <v>126</v>
      </c>
      <c r="AU278" s="196" t="s">
        <v>88</v>
      </c>
      <c r="AY278" s="16" t="s">
        <v>123</v>
      </c>
      <c r="BE278" s="197">
        <f t="shared" si="24"/>
        <v>0</v>
      </c>
      <c r="BF278" s="197">
        <f t="shared" si="25"/>
        <v>0</v>
      </c>
      <c r="BG278" s="197">
        <f t="shared" si="26"/>
        <v>0</v>
      </c>
      <c r="BH278" s="197">
        <f t="shared" si="27"/>
        <v>0</v>
      </c>
      <c r="BI278" s="197">
        <f t="shared" si="28"/>
        <v>0</v>
      </c>
      <c r="BJ278" s="16" t="s">
        <v>86</v>
      </c>
      <c r="BK278" s="197">
        <f t="shared" si="29"/>
        <v>0</v>
      </c>
      <c r="BL278" s="16" t="s">
        <v>193</v>
      </c>
      <c r="BM278" s="196" t="s">
        <v>417</v>
      </c>
    </row>
    <row r="279" spans="1:65" s="2" customFormat="1" ht="24.2" customHeight="1">
      <c r="A279" s="34"/>
      <c r="B279" s="35"/>
      <c r="C279" s="184" t="s">
        <v>418</v>
      </c>
      <c r="D279" s="184" t="s">
        <v>126</v>
      </c>
      <c r="E279" s="185" t="s">
        <v>419</v>
      </c>
      <c r="F279" s="186" t="s">
        <v>420</v>
      </c>
      <c r="G279" s="187" t="s">
        <v>129</v>
      </c>
      <c r="H279" s="188">
        <v>1.8</v>
      </c>
      <c r="I279" s="189"/>
      <c r="J279" s="190">
        <f t="shared" si="20"/>
        <v>0</v>
      </c>
      <c r="K279" s="191"/>
      <c r="L279" s="39"/>
      <c r="M279" s="192" t="s">
        <v>1</v>
      </c>
      <c r="N279" s="193" t="s">
        <v>46</v>
      </c>
      <c r="O279" s="71"/>
      <c r="P279" s="194">
        <f t="shared" si="21"/>
        <v>0</v>
      </c>
      <c r="Q279" s="194">
        <v>2.3000000000000001E-4</v>
      </c>
      <c r="R279" s="194">
        <f t="shared" si="22"/>
        <v>4.1400000000000003E-4</v>
      </c>
      <c r="S279" s="194">
        <v>0</v>
      </c>
      <c r="T279" s="195">
        <f t="shared" si="23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6" t="s">
        <v>193</v>
      </c>
      <c r="AT279" s="196" t="s">
        <v>126</v>
      </c>
      <c r="AU279" s="196" t="s">
        <v>88</v>
      </c>
      <c r="AY279" s="16" t="s">
        <v>123</v>
      </c>
      <c r="BE279" s="197">
        <f t="shared" si="24"/>
        <v>0</v>
      </c>
      <c r="BF279" s="197">
        <f t="shared" si="25"/>
        <v>0</v>
      </c>
      <c r="BG279" s="197">
        <f t="shared" si="26"/>
        <v>0</v>
      </c>
      <c r="BH279" s="197">
        <f t="shared" si="27"/>
        <v>0</v>
      </c>
      <c r="BI279" s="197">
        <f t="shared" si="28"/>
        <v>0</v>
      </c>
      <c r="BJ279" s="16" t="s">
        <v>86</v>
      </c>
      <c r="BK279" s="197">
        <f t="shared" si="29"/>
        <v>0</v>
      </c>
      <c r="BL279" s="16" t="s">
        <v>193</v>
      </c>
      <c r="BM279" s="196" t="s">
        <v>421</v>
      </c>
    </row>
    <row r="280" spans="1:65" s="2" customFormat="1" ht="24.2" customHeight="1">
      <c r="A280" s="34"/>
      <c r="B280" s="35"/>
      <c r="C280" s="184" t="s">
        <v>422</v>
      </c>
      <c r="D280" s="184" t="s">
        <v>126</v>
      </c>
      <c r="E280" s="185" t="s">
        <v>423</v>
      </c>
      <c r="F280" s="186" t="s">
        <v>424</v>
      </c>
      <c r="G280" s="187" t="s">
        <v>129</v>
      </c>
      <c r="H280" s="188">
        <v>1.8</v>
      </c>
      <c r="I280" s="189"/>
      <c r="J280" s="190">
        <f t="shared" si="20"/>
        <v>0</v>
      </c>
      <c r="K280" s="191"/>
      <c r="L280" s="39"/>
      <c r="M280" s="192" t="s">
        <v>1</v>
      </c>
      <c r="N280" s="193" t="s">
        <v>46</v>
      </c>
      <c r="O280" s="71"/>
      <c r="P280" s="194">
        <f t="shared" si="21"/>
        <v>0</v>
      </c>
      <c r="Q280" s="194">
        <v>2.3000000000000001E-4</v>
      </c>
      <c r="R280" s="194">
        <f t="shared" si="22"/>
        <v>4.1400000000000003E-4</v>
      </c>
      <c r="S280" s="194">
        <v>0</v>
      </c>
      <c r="T280" s="195">
        <f t="shared" si="23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6" t="s">
        <v>193</v>
      </c>
      <c r="AT280" s="196" t="s">
        <v>126</v>
      </c>
      <c r="AU280" s="196" t="s">
        <v>88</v>
      </c>
      <c r="AY280" s="16" t="s">
        <v>123</v>
      </c>
      <c r="BE280" s="197">
        <f t="shared" si="24"/>
        <v>0</v>
      </c>
      <c r="BF280" s="197">
        <f t="shared" si="25"/>
        <v>0</v>
      </c>
      <c r="BG280" s="197">
        <f t="shared" si="26"/>
        <v>0</v>
      </c>
      <c r="BH280" s="197">
        <f t="shared" si="27"/>
        <v>0</v>
      </c>
      <c r="BI280" s="197">
        <f t="shared" si="28"/>
        <v>0</v>
      </c>
      <c r="BJ280" s="16" t="s">
        <v>86</v>
      </c>
      <c r="BK280" s="197">
        <f t="shared" si="29"/>
        <v>0</v>
      </c>
      <c r="BL280" s="16" t="s">
        <v>193</v>
      </c>
      <c r="BM280" s="196" t="s">
        <v>425</v>
      </c>
    </row>
    <row r="281" spans="1:65" s="12" customFormat="1" ht="25.9" customHeight="1">
      <c r="B281" s="168"/>
      <c r="C281" s="169"/>
      <c r="D281" s="170" t="s">
        <v>80</v>
      </c>
      <c r="E281" s="171" t="s">
        <v>426</v>
      </c>
      <c r="F281" s="171" t="s">
        <v>427</v>
      </c>
      <c r="G281" s="169"/>
      <c r="H281" s="169"/>
      <c r="I281" s="172"/>
      <c r="J281" s="173">
        <f>BK281</f>
        <v>0</v>
      </c>
      <c r="K281" s="169"/>
      <c r="L281" s="174"/>
      <c r="M281" s="175"/>
      <c r="N281" s="176"/>
      <c r="O281" s="176"/>
      <c r="P281" s="177">
        <f>P282+P287+P290+P293</f>
        <v>0</v>
      </c>
      <c r="Q281" s="176"/>
      <c r="R281" s="177">
        <f>R282+R287+R290+R293</f>
        <v>0</v>
      </c>
      <c r="S281" s="176"/>
      <c r="T281" s="178">
        <f>T282+T287+T290+T293</f>
        <v>0</v>
      </c>
      <c r="AR281" s="179" t="s">
        <v>148</v>
      </c>
      <c r="AT281" s="180" t="s">
        <v>80</v>
      </c>
      <c r="AU281" s="180" t="s">
        <v>81</v>
      </c>
      <c r="AY281" s="179" t="s">
        <v>123</v>
      </c>
      <c r="BK281" s="181">
        <f>BK282+BK287+BK290+BK293</f>
        <v>0</v>
      </c>
    </row>
    <row r="282" spans="1:65" s="12" customFormat="1" ht="22.9" customHeight="1">
      <c r="B282" s="168"/>
      <c r="C282" s="169"/>
      <c r="D282" s="170" t="s">
        <v>80</v>
      </c>
      <c r="E282" s="182" t="s">
        <v>428</v>
      </c>
      <c r="F282" s="182" t="s">
        <v>429</v>
      </c>
      <c r="G282" s="169"/>
      <c r="H282" s="169"/>
      <c r="I282" s="172"/>
      <c r="J282" s="183">
        <f>BK282</f>
        <v>0</v>
      </c>
      <c r="K282" s="169"/>
      <c r="L282" s="174"/>
      <c r="M282" s="175"/>
      <c r="N282" s="176"/>
      <c r="O282" s="176"/>
      <c r="P282" s="177">
        <f>SUM(P283:P286)</f>
        <v>0</v>
      </c>
      <c r="Q282" s="176"/>
      <c r="R282" s="177">
        <f>SUM(R283:R286)</f>
        <v>0</v>
      </c>
      <c r="S282" s="176"/>
      <c r="T282" s="178">
        <f>SUM(T283:T286)</f>
        <v>0</v>
      </c>
      <c r="AR282" s="179" t="s">
        <v>148</v>
      </c>
      <c r="AT282" s="180" t="s">
        <v>80</v>
      </c>
      <c r="AU282" s="180" t="s">
        <v>86</v>
      </c>
      <c r="AY282" s="179" t="s">
        <v>123</v>
      </c>
      <c r="BK282" s="181">
        <f>SUM(BK283:BK286)</f>
        <v>0</v>
      </c>
    </row>
    <row r="283" spans="1:65" s="2" customFormat="1" ht="16.5" customHeight="1">
      <c r="A283" s="34"/>
      <c r="B283" s="35"/>
      <c r="C283" s="184" t="s">
        <v>430</v>
      </c>
      <c r="D283" s="184" t="s">
        <v>126</v>
      </c>
      <c r="E283" s="185" t="s">
        <v>431</v>
      </c>
      <c r="F283" s="186" t="s">
        <v>432</v>
      </c>
      <c r="G283" s="187" t="s">
        <v>433</v>
      </c>
      <c r="H283" s="188">
        <v>1</v>
      </c>
      <c r="I283" s="189"/>
      <c r="J283" s="190">
        <f>ROUND(I283*H283,2)</f>
        <v>0</v>
      </c>
      <c r="K283" s="191"/>
      <c r="L283" s="39"/>
      <c r="M283" s="192" t="s">
        <v>1</v>
      </c>
      <c r="N283" s="193" t="s">
        <v>46</v>
      </c>
      <c r="O283" s="71"/>
      <c r="P283" s="194">
        <f>O283*H283</f>
        <v>0</v>
      </c>
      <c r="Q283" s="194">
        <v>0</v>
      </c>
      <c r="R283" s="194">
        <f>Q283*H283</f>
        <v>0</v>
      </c>
      <c r="S283" s="194">
        <v>0</v>
      </c>
      <c r="T283" s="195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6" t="s">
        <v>434</v>
      </c>
      <c r="AT283" s="196" t="s">
        <v>126</v>
      </c>
      <c r="AU283" s="196" t="s">
        <v>88</v>
      </c>
      <c r="AY283" s="16" t="s">
        <v>123</v>
      </c>
      <c r="BE283" s="197">
        <f>IF(N283="základní",J283,0)</f>
        <v>0</v>
      </c>
      <c r="BF283" s="197">
        <f>IF(N283="snížená",J283,0)</f>
        <v>0</v>
      </c>
      <c r="BG283" s="197">
        <f>IF(N283="zákl. přenesená",J283,0)</f>
        <v>0</v>
      </c>
      <c r="BH283" s="197">
        <f>IF(N283="sníž. přenesená",J283,0)</f>
        <v>0</v>
      </c>
      <c r="BI283" s="197">
        <f>IF(N283="nulová",J283,0)</f>
        <v>0</v>
      </c>
      <c r="BJ283" s="16" t="s">
        <v>86</v>
      </c>
      <c r="BK283" s="197">
        <f>ROUND(I283*H283,2)</f>
        <v>0</v>
      </c>
      <c r="BL283" s="16" t="s">
        <v>434</v>
      </c>
      <c r="BM283" s="196" t="s">
        <v>435</v>
      </c>
    </row>
    <row r="284" spans="1:65" s="2" customFormat="1" ht="16.5" customHeight="1">
      <c r="A284" s="34"/>
      <c r="B284" s="35"/>
      <c r="C284" s="184" t="s">
        <v>436</v>
      </c>
      <c r="D284" s="184" t="s">
        <v>126</v>
      </c>
      <c r="E284" s="185" t="s">
        <v>437</v>
      </c>
      <c r="F284" s="186" t="s">
        <v>438</v>
      </c>
      <c r="G284" s="187" t="s">
        <v>433</v>
      </c>
      <c r="H284" s="188">
        <v>1</v>
      </c>
      <c r="I284" s="189"/>
      <c r="J284" s="190">
        <f>ROUND(I284*H284,2)</f>
        <v>0</v>
      </c>
      <c r="K284" s="191"/>
      <c r="L284" s="39"/>
      <c r="M284" s="192" t="s">
        <v>1</v>
      </c>
      <c r="N284" s="193" t="s">
        <v>46</v>
      </c>
      <c r="O284" s="71"/>
      <c r="P284" s="194">
        <f>O284*H284</f>
        <v>0</v>
      </c>
      <c r="Q284" s="194">
        <v>0</v>
      </c>
      <c r="R284" s="194">
        <f>Q284*H284</f>
        <v>0</v>
      </c>
      <c r="S284" s="194">
        <v>0</v>
      </c>
      <c r="T284" s="195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6" t="s">
        <v>434</v>
      </c>
      <c r="AT284" s="196" t="s">
        <v>126</v>
      </c>
      <c r="AU284" s="196" t="s">
        <v>88</v>
      </c>
      <c r="AY284" s="16" t="s">
        <v>123</v>
      </c>
      <c r="BE284" s="197">
        <f>IF(N284="základní",J284,0)</f>
        <v>0</v>
      </c>
      <c r="BF284" s="197">
        <f>IF(N284="snížená",J284,0)</f>
        <v>0</v>
      </c>
      <c r="BG284" s="197">
        <f>IF(N284="zákl. přenesená",J284,0)</f>
        <v>0</v>
      </c>
      <c r="BH284" s="197">
        <f>IF(N284="sníž. přenesená",J284,0)</f>
        <v>0</v>
      </c>
      <c r="BI284" s="197">
        <f>IF(N284="nulová",J284,0)</f>
        <v>0</v>
      </c>
      <c r="BJ284" s="16" t="s">
        <v>86</v>
      </c>
      <c r="BK284" s="197">
        <f>ROUND(I284*H284,2)</f>
        <v>0</v>
      </c>
      <c r="BL284" s="16" t="s">
        <v>434</v>
      </c>
      <c r="BM284" s="196" t="s">
        <v>439</v>
      </c>
    </row>
    <row r="285" spans="1:65" s="2" customFormat="1" ht="16.5" customHeight="1">
      <c r="A285" s="34"/>
      <c r="B285" s="35"/>
      <c r="C285" s="184" t="s">
        <v>440</v>
      </c>
      <c r="D285" s="184" t="s">
        <v>126</v>
      </c>
      <c r="E285" s="185" t="s">
        <v>441</v>
      </c>
      <c r="F285" s="186" t="s">
        <v>442</v>
      </c>
      <c r="G285" s="187" t="s">
        <v>433</v>
      </c>
      <c r="H285" s="188">
        <v>1</v>
      </c>
      <c r="I285" s="189"/>
      <c r="J285" s="190">
        <f>ROUND(I285*H285,2)</f>
        <v>0</v>
      </c>
      <c r="K285" s="191"/>
      <c r="L285" s="39"/>
      <c r="M285" s="192" t="s">
        <v>1</v>
      </c>
      <c r="N285" s="193" t="s">
        <v>46</v>
      </c>
      <c r="O285" s="71"/>
      <c r="P285" s="194">
        <f>O285*H285</f>
        <v>0</v>
      </c>
      <c r="Q285" s="194">
        <v>0</v>
      </c>
      <c r="R285" s="194">
        <f>Q285*H285</f>
        <v>0</v>
      </c>
      <c r="S285" s="194">
        <v>0</v>
      </c>
      <c r="T285" s="19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6" t="s">
        <v>434</v>
      </c>
      <c r="AT285" s="196" t="s">
        <v>126</v>
      </c>
      <c r="AU285" s="196" t="s">
        <v>88</v>
      </c>
      <c r="AY285" s="16" t="s">
        <v>123</v>
      </c>
      <c r="BE285" s="197">
        <f>IF(N285="základní",J285,0)</f>
        <v>0</v>
      </c>
      <c r="BF285" s="197">
        <f>IF(N285="snížená",J285,0)</f>
        <v>0</v>
      </c>
      <c r="BG285" s="197">
        <f>IF(N285="zákl. přenesená",J285,0)</f>
        <v>0</v>
      </c>
      <c r="BH285" s="197">
        <f>IF(N285="sníž. přenesená",J285,0)</f>
        <v>0</v>
      </c>
      <c r="BI285" s="197">
        <f>IF(N285="nulová",J285,0)</f>
        <v>0</v>
      </c>
      <c r="BJ285" s="16" t="s">
        <v>86</v>
      </c>
      <c r="BK285" s="197">
        <f>ROUND(I285*H285,2)</f>
        <v>0</v>
      </c>
      <c r="BL285" s="16" t="s">
        <v>434</v>
      </c>
      <c r="BM285" s="196" t="s">
        <v>443</v>
      </c>
    </row>
    <row r="286" spans="1:65" s="2" customFormat="1" ht="16.5" customHeight="1">
      <c r="A286" s="34"/>
      <c r="B286" s="35"/>
      <c r="C286" s="184" t="s">
        <v>444</v>
      </c>
      <c r="D286" s="184" t="s">
        <v>126</v>
      </c>
      <c r="E286" s="185" t="s">
        <v>445</v>
      </c>
      <c r="F286" s="186" t="s">
        <v>446</v>
      </c>
      <c r="G286" s="187" t="s">
        <v>433</v>
      </c>
      <c r="H286" s="188">
        <v>1</v>
      </c>
      <c r="I286" s="189"/>
      <c r="J286" s="190">
        <f>ROUND(I286*H286,2)</f>
        <v>0</v>
      </c>
      <c r="K286" s="191"/>
      <c r="L286" s="39"/>
      <c r="M286" s="192" t="s">
        <v>1</v>
      </c>
      <c r="N286" s="193" t="s">
        <v>46</v>
      </c>
      <c r="O286" s="71"/>
      <c r="P286" s="194">
        <f>O286*H286</f>
        <v>0</v>
      </c>
      <c r="Q286" s="194">
        <v>0</v>
      </c>
      <c r="R286" s="194">
        <f>Q286*H286</f>
        <v>0</v>
      </c>
      <c r="S286" s="194">
        <v>0</v>
      </c>
      <c r="T286" s="19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6" t="s">
        <v>434</v>
      </c>
      <c r="AT286" s="196" t="s">
        <v>126</v>
      </c>
      <c r="AU286" s="196" t="s">
        <v>88</v>
      </c>
      <c r="AY286" s="16" t="s">
        <v>123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6" t="s">
        <v>86</v>
      </c>
      <c r="BK286" s="197">
        <f>ROUND(I286*H286,2)</f>
        <v>0</v>
      </c>
      <c r="BL286" s="16" t="s">
        <v>434</v>
      </c>
      <c r="BM286" s="196" t="s">
        <v>447</v>
      </c>
    </row>
    <row r="287" spans="1:65" s="12" customFormat="1" ht="22.9" customHeight="1">
      <c r="B287" s="168"/>
      <c r="C287" s="169"/>
      <c r="D287" s="170" t="s">
        <v>80</v>
      </c>
      <c r="E287" s="182" t="s">
        <v>448</v>
      </c>
      <c r="F287" s="182" t="s">
        <v>449</v>
      </c>
      <c r="G287" s="169"/>
      <c r="H287" s="169"/>
      <c r="I287" s="172"/>
      <c r="J287" s="183">
        <f>BK287</f>
        <v>0</v>
      </c>
      <c r="K287" s="169"/>
      <c r="L287" s="174"/>
      <c r="M287" s="175"/>
      <c r="N287" s="176"/>
      <c r="O287" s="176"/>
      <c r="P287" s="177">
        <f>SUM(P288:P289)</f>
        <v>0</v>
      </c>
      <c r="Q287" s="176"/>
      <c r="R287" s="177">
        <f>SUM(R288:R289)</f>
        <v>0</v>
      </c>
      <c r="S287" s="176"/>
      <c r="T287" s="178">
        <f>SUM(T288:T289)</f>
        <v>0</v>
      </c>
      <c r="AR287" s="179" t="s">
        <v>148</v>
      </c>
      <c r="AT287" s="180" t="s">
        <v>80</v>
      </c>
      <c r="AU287" s="180" t="s">
        <v>86</v>
      </c>
      <c r="AY287" s="179" t="s">
        <v>123</v>
      </c>
      <c r="BK287" s="181">
        <f>SUM(BK288:BK289)</f>
        <v>0</v>
      </c>
    </row>
    <row r="288" spans="1:65" s="2" customFormat="1" ht="16.5" customHeight="1">
      <c r="A288" s="34"/>
      <c r="B288" s="35"/>
      <c r="C288" s="184" t="s">
        <v>450</v>
      </c>
      <c r="D288" s="184" t="s">
        <v>126</v>
      </c>
      <c r="E288" s="185" t="s">
        <v>451</v>
      </c>
      <c r="F288" s="186" t="s">
        <v>452</v>
      </c>
      <c r="G288" s="187" t="s">
        <v>433</v>
      </c>
      <c r="H288" s="188">
        <v>1</v>
      </c>
      <c r="I288" s="189"/>
      <c r="J288" s="190">
        <f>ROUND(I288*H288,2)</f>
        <v>0</v>
      </c>
      <c r="K288" s="191"/>
      <c r="L288" s="39"/>
      <c r="M288" s="192" t="s">
        <v>1</v>
      </c>
      <c r="N288" s="193" t="s">
        <v>46</v>
      </c>
      <c r="O288" s="71"/>
      <c r="P288" s="194">
        <f>O288*H288</f>
        <v>0</v>
      </c>
      <c r="Q288" s="194">
        <v>0</v>
      </c>
      <c r="R288" s="194">
        <f>Q288*H288</f>
        <v>0</v>
      </c>
      <c r="S288" s="194">
        <v>0</v>
      </c>
      <c r="T288" s="19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6" t="s">
        <v>434</v>
      </c>
      <c r="AT288" s="196" t="s">
        <v>126</v>
      </c>
      <c r="AU288" s="196" t="s">
        <v>88</v>
      </c>
      <c r="AY288" s="16" t="s">
        <v>123</v>
      </c>
      <c r="BE288" s="197">
        <f>IF(N288="základní",J288,0)</f>
        <v>0</v>
      </c>
      <c r="BF288" s="197">
        <f>IF(N288="snížená",J288,0)</f>
        <v>0</v>
      </c>
      <c r="BG288" s="197">
        <f>IF(N288="zákl. přenesená",J288,0)</f>
        <v>0</v>
      </c>
      <c r="BH288" s="197">
        <f>IF(N288="sníž. přenesená",J288,0)</f>
        <v>0</v>
      </c>
      <c r="BI288" s="197">
        <f>IF(N288="nulová",J288,0)</f>
        <v>0</v>
      </c>
      <c r="BJ288" s="16" t="s">
        <v>86</v>
      </c>
      <c r="BK288" s="197">
        <f>ROUND(I288*H288,2)</f>
        <v>0</v>
      </c>
      <c r="BL288" s="16" t="s">
        <v>434</v>
      </c>
      <c r="BM288" s="196" t="s">
        <v>453</v>
      </c>
    </row>
    <row r="289" spans="1:65" s="2" customFormat="1" ht="16.5" customHeight="1">
      <c r="A289" s="34"/>
      <c r="B289" s="35"/>
      <c r="C289" s="184" t="s">
        <v>454</v>
      </c>
      <c r="D289" s="184" t="s">
        <v>126</v>
      </c>
      <c r="E289" s="185" t="s">
        <v>455</v>
      </c>
      <c r="F289" s="186" t="s">
        <v>456</v>
      </c>
      <c r="G289" s="187" t="s">
        <v>433</v>
      </c>
      <c r="H289" s="188">
        <v>1</v>
      </c>
      <c r="I289" s="189"/>
      <c r="J289" s="190">
        <f>ROUND(I289*H289,2)</f>
        <v>0</v>
      </c>
      <c r="K289" s="191"/>
      <c r="L289" s="39"/>
      <c r="M289" s="192" t="s">
        <v>1</v>
      </c>
      <c r="N289" s="193" t="s">
        <v>46</v>
      </c>
      <c r="O289" s="71"/>
      <c r="P289" s="194">
        <f>O289*H289</f>
        <v>0</v>
      </c>
      <c r="Q289" s="194">
        <v>0</v>
      </c>
      <c r="R289" s="194">
        <f>Q289*H289</f>
        <v>0</v>
      </c>
      <c r="S289" s="194">
        <v>0</v>
      </c>
      <c r="T289" s="195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6" t="s">
        <v>434</v>
      </c>
      <c r="AT289" s="196" t="s">
        <v>126</v>
      </c>
      <c r="AU289" s="196" t="s">
        <v>88</v>
      </c>
      <c r="AY289" s="16" t="s">
        <v>123</v>
      </c>
      <c r="BE289" s="197">
        <f>IF(N289="základní",J289,0)</f>
        <v>0</v>
      </c>
      <c r="BF289" s="197">
        <f>IF(N289="snížená",J289,0)</f>
        <v>0</v>
      </c>
      <c r="BG289" s="197">
        <f>IF(N289="zákl. přenesená",J289,0)</f>
        <v>0</v>
      </c>
      <c r="BH289" s="197">
        <f>IF(N289="sníž. přenesená",J289,0)</f>
        <v>0</v>
      </c>
      <c r="BI289" s="197">
        <f>IF(N289="nulová",J289,0)</f>
        <v>0</v>
      </c>
      <c r="BJ289" s="16" t="s">
        <v>86</v>
      </c>
      <c r="BK289" s="197">
        <f>ROUND(I289*H289,2)</f>
        <v>0</v>
      </c>
      <c r="BL289" s="16" t="s">
        <v>434</v>
      </c>
      <c r="BM289" s="196" t="s">
        <v>457</v>
      </c>
    </row>
    <row r="290" spans="1:65" s="12" customFormat="1" ht="22.9" customHeight="1">
      <c r="B290" s="168"/>
      <c r="C290" s="169"/>
      <c r="D290" s="170" t="s">
        <v>80</v>
      </c>
      <c r="E290" s="182" t="s">
        <v>458</v>
      </c>
      <c r="F290" s="182" t="s">
        <v>459</v>
      </c>
      <c r="G290" s="169"/>
      <c r="H290" s="169"/>
      <c r="I290" s="172"/>
      <c r="J290" s="183">
        <f>BK290</f>
        <v>0</v>
      </c>
      <c r="K290" s="169"/>
      <c r="L290" s="174"/>
      <c r="M290" s="175"/>
      <c r="N290" s="176"/>
      <c r="O290" s="176"/>
      <c r="P290" s="177">
        <f>SUM(P291:P292)</f>
        <v>0</v>
      </c>
      <c r="Q290" s="176"/>
      <c r="R290" s="177">
        <f>SUM(R291:R292)</f>
        <v>0</v>
      </c>
      <c r="S290" s="176"/>
      <c r="T290" s="178">
        <f>SUM(T291:T292)</f>
        <v>0</v>
      </c>
      <c r="AR290" s="179" t="s">
        <v>148</v>
      </c>
      <c r="AT290" s="180" t="s">
        <v>80</v>
      </c>
      <c r="AU290" s="180" t="s">
        <v>86</v>
      </c>
      <c r="AY290" s="179" t="s">
        <v>123</v>
      </c>
      <c r="BK290" s="181">
        <f>SUM(BK291:BK292)</f>
        <v>0</v>
      </c>
    </row>
    <row r="291" spans="1:65" s="2" customFormat="1" ht="16.5" customHeight="1">
      <c r="A291" s="34"/>
      <c r="B291" s="35"/>
      <c r="C291" s="184" t="s">
        <v>460</v>
      </c>
      <c r="D291" s="184" t="s">
        <v>126</v>
      </c>
      <c r="E291" s="185" t="s">
        <v>461</v>
      </c>
      <c r="F291" s="186" t="s">
        <v>462</v>
      </c>
      <c r="G291" s="187" t="s">
        <v>433</v>
      </c>
      <c r="H291" s="188">
        <v>1</v>
      </c>
      <c r="I291" s="189"/>
      <c r="J291" s="190">
        <f>ROUND(I291*H291,2)</f>
        <v>0</v>
      </c>
      <c r="K291" s="191"/>
      <c r="L291" s="39"/>
      <c r="M291" s="192" t="s">
        <v>1</v>
      </c>
      <c r="N291" s="193" t="s">
        <v>46</v>
      </c>
      <c r="O291" s="71"/>
      <c r="P291" s="194">
        <f>O291*H291</f>
        <v>0</v>
      </c>
      <c r="Q291" s="194">
        <v>0</v>
      </c>
      <c r="R291" s="194">
        <f>Q291*H291</f>
        <v>0</v>
      </c>
      <c r="S291" s="194">
        <v>0</v>
      </c>
      <c r="T291" s="19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6" t="s">
        <v>434</v>
      </c>
      <c r="AT291" s="196" t="s">
        <v>126</v>
      </c>
      <c r="AU291" s="196" t="s">
        <v>88</v>
      </c>
      <c r="AY291" s="16" t="s">
        <v>123</v>
      </c>
      <c r="BE291" s="197">
        <f>IF(N291="základní",J291,0)</f>
        <v>0</v>
      </c>
      <c r="BF291" s="197">
        <f>IF(N291="snížená",J291,0)</f>
        <v>0</v>
      </c>
      <c r="BG291" s="197">
        <f>IF(N291="zákl. přenesená",J291,0)</f>
        <v>0</v>
      </c>
      <c r="BH291" s="197">
        <f>IF(N291="sníž. přenesená",J291,0)</f>
        <v>0</v>
      </c>
      <c r="BI291" s="197">
        <f>IF(N291="nulová",J291,0)</f>
        <v>0</v>
      </c>
      <c r="BJ291" s="16" t="s">
        <v>86</v>
      </c>
      <c r="BK291" s="197">
        <f>ROUND(I291*H291,2)</f>
        <v>0</v>
      </c>
      <c r="BL291" s="16" t="s">
        <v>434</v>
      </c>
      <c r="BM291" s="196" t="s">
        <v>463</v>
      </c>
    </row>
    <row r="292" spans="1:65" s="2" customFormat="1" ht="16.5" customHeight="1">
      <c r="A292" s="34"/>
      <c r="B292" s="35"/>
      <c r="C292" s="184" t="s">
        <v>464</v>
      </c>
      <c r="D292" s="184" t="s">
        <v>126</v>
      </c>
      <c r="E292" s="185" t="s">
        <v>465</v>
      </c>
      <c r="F292" s="186" t="s">
        <v>466</v>
      </c>
      <c r="G292" s="187" t="s">
        <v>433</v>
      </c>
      <c r="H292" s="188">
        <v>1</v>
      </c>
      <c r="I292" s="189"/>
      <c r="J292" s="190">
        <f>ROUND(I292*H292,2)</f>
        <v>0</v>
      </c>
      <c r="K292" s="191"/>
      <c r="L292" s="39"/>
      <c r="M292" s="192" t="s">
        <v>1</v>
      </c>
      <c r="N292" s="193" t="s">
        <v>46</v>
      </c>
      <c r="O292" s="71"/>
      <c r="P292" s="194">
        <f>O292*H292</f>
        <v>0</v>
      </c>
      <c r="Q292" s="194">
        <v>0</v>
      </c>
      <c r="R292" s="194">
        <f>Q292*H292</f>
        <v>0</v>
      </c>
      <c r="S292" s="194">
        <v>0</v>
      </c>
      <c r="T292" s="195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6" t="s">
        <v>434</v>
      </c>
      <c r="AT292" s="196" t="s">
        <v>126</v>
      </c>
      <c r="AU292" s="196" t="s">
        <v>88</v>
      </c>
      <c r="AY292" s="16" t="s">
        <v>123</v>
      </c>
      <c r="BE292" s="197">
        <f>IF(N292="základní",J292,0)</f>
        <v>0</v>
      </c>
      <c r="BF292" s="197">
        <f>IF(N292="snížená",J292,0)</f>
        <v>0</v>
      </c>
      <c r="BG292" s="197">
        <f>IF(N292="zákl. přenesená",J292,0)</f>
        <v>0</v>
      </c>
      <c r="BH292" s="197">
        <f>IF(N292="sníž. přenesená",J292,0)</f>
        <v>0</v>
      </c>
      <c r="BI292" s="197">
        <f>IF(N292="nulová",J292,0)</f>
        <v>0</v>
      </c>
      <c r="BJ292" s="16" t="s">
        <v>86</v>
      </c>
      <c r="BK292" s="197">
        <f>ROUND(I292*H292,2)</f>
        <v>0</v>
      </c>
      <c r="BL292" s="16" t="s">
        <v>434</v>
      </c>
      <c r="BM292" s="196" t="s">
        <v>467</v>
      </c>
    </row>
    <row r="293" spans="1:65" s="12" customFormat="1" ht="22.9" customHeight="1">
      <c r="B293" s="168"/>
      <c r="C293" s="169"/>
      <c r="D293" s="170" t="s">
        <v>80</v>
      </c>
      <c r="E293" s="182" t="s">
        <v>468</v>
      </c>
      <c r="F293" s="182" t="s">
        <v>469</v>
      </c>
      <c r="G293" s="169"/>
      <c r="H293" s="169"/>
      <c r="I293" s="172"/>
      <c r="J293" s="183">
        <f>BK293</f>
        <v>0</v>
      </c>
      <c r="K293" s="169"/>
      <c r="L293" s="174"/>
      <c r="M293" s="175"/>
      <c r="N293" s="176"/>
      <c r="O293" s="176"/>
      <c r="P293" s="177">
        <f>P294</f>
        <v>0</v>
      </c>
      <c r="Q293" s="176"/>
      <c r="R293" s="177">
        <f>R294</f>
        <v>0</v>
      </c>
      <c r="S293" s="176"/>
      <c r="T293" s="178">
        <f>T294</f>
        <v>0</v>
      </c>
      <c r="AR293" s="179" t="s">
        <v>148</v>
      </c>
      <c r="AT293" s="180" t="s">
        <v>80</v>
      </c>
      <c r="AU293" s="180" t="s">
        <v>86</v>
      </c>
      <c r="AY293" s="179" t="s">
        <v>123</v>
      </c>
      <c r="BK293" s="181">
        <f>BK294</f>
        <v>0</v>
      </c>
    </row>
    <row r="294" spans="1:65" s="2" customFormat="1" ht="16.5" customHeight="1">
      <c r="A294" s="34"/>
      <c r="B294" s="35"/>
      <c r="C294" s="184" t="s">
        <v>470</v>
      </c>
      <c r="D294" s="184" t="s">
        <v>126</v>
      </c>
      <c r="E294" s="185" t="s">
        <v>471</v>
      </c>
      <c r="F294" s="186" t="s">
        <v>472</v>
      </c>
      <c r="G294" s="187" t="s">
        <v>433</v>
      </c>
      <c r="H294" s="188">
        <v>1</v>
      </c>
      <c r="I294" s="189"/>
      <c r="J294" s="190">
        <f>ROUND(I294*H294,2)</f>
        <v>0</v>
      </c>
      <c r="K294" s="191"/>
      <c r="L294" s="39"/>
      <c r="M294" s="232" t="s">
        <v>1</v>
      </c>
      <c r="N294" s="233" t="s">
        <v>46</v>
      </c>
      <c r="O294" s="234"/>
      <c r="P294" s="235">
        <f>O294*H294</f>
        <v>0</v>
      </c>
      <c r="Q294" s="235">
        <v>0</v>
      </c>
      <c r="R294" s="235">
        <f>Q294*H294</f>
        <v>0</v>
      </c>
      <c r="S294" s="235">
        <v>0</v>
      </c>
      <c r="T294" s="236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6" t="s">
        <v>434</v>
      </c>
      <c r="AT294" s="196" t="s">
        <v>126</v>
      </c>
      <c r="AU294" s="196" t="s">
        <v>88</v>
      </c>
      <c r="AY294" s="16" t="s">
        <v>123</v>
      </c>
      <c r="BE294" s="197">
        <f>IF(N294="základní",J294,0)</f>
        <v>0</v>
      </c>
      <c r="BF294" s="197">
        <f>IF(N294="snížená",J294,0)</f>
        <v>0</v>
      </c>
      <c r="BG294" s="197">
        <f>IF(N294="zákl. přenesená",J294,0)</f>
        <v>0</v>
      </c>
      <c r="BH294" s="197">
        <f>IF(N294="sníž. přenesená",J294,0)</f>
        <v>0</v>
      </c>
      <c r="BI294" s="197">
        <f>IF(N294="nulová",J294,0)</f>
        <v>0</v>
      </c>
      <c r="BJ294" s="16" t="s">
        <v>86</v>
      </c>
      <c r="BK294" s="197">
        <f>ROUND(I294*H294,2)</f>
        <v>0</v>
      </c>
      <c r="BL294" s="16" t="s">
        <v>434</v>
      </c>
      <c r="BM294" s="196" t="s">
        <v>473</v>
      </c>
    </row>
    <row r="295" spans="1:65" s="2" customFormat="1" ht="6.95" customHeight="1">
      <c r="A295" s="34"/>
      <c r="B295" s="54"/>
      <c r="C295" s="55"/>
      <c r="D295" s="55"/>
      <c r="E295" s="55"/>
      <c r="F295" s="55"/>
      <c r="G295" s="55"/>
      <c r="H295" s="55"/>
      <c r="I295" s="55"/>
      <c r="J295" s="55"/>
      <c r="K295" s="55"/>
      <c r="L295" s="39"/>
      <c r="M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</row>
  </sheetData>
  <sheetProtection algorithmName="SHA-512" hashValue="UgQN9ZUCmOQivC82PkyRfT7kE2tWtDzoS6jspJwfwHww8+JZz49betXcy5L9cc/v13N/ztZwqj2NVI655+vjYQ==" saltValue="CSxU3C2gdcHvK+O3Ka72MlZJGcszYcbtYDUMEGyKoBIZgw6eMmbIHS5bBf4DnUOAdWz/jod5yOYwSa4/vfj4Rw==" spinCount="100000" sheet="1" objects="1" scenarios="1" formatColumns="0" formatRows="0" autoFilter="0"/>
  <autoFilter ref="C123:K294"/>
  <mergeCells count="6">
    <mergeCell ref="L2:V2"/>
    <mergeCell ref="E7:H7"/>
    <mergeCell ref="E16:H16"/>
    <mergeCell ref="E25:H25"/>
    <mergeCell ref="E84:H84"/>
    <mergeCell ref="E116:H11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2023-31-07 - Domov Na Zám...</vt:lpstr>
      <vt:lpstr>'2023-31-07 - Domov Na Zám...'!Názvy_tisku</vt:lpstr>
      <vt:lpstr>'Rekapitulace stavby'!Názvy_tisku</vt:lpstr>
      <vt:lpstr>'2023-31-07 - Domov Na Zám...'!Oblast_tisku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Tzoumasová</dc:creator>
  <cp:lastModifiedBy>Hewlett-Packard Company</cp:lastModifiedBy>
  <dcterms:created xsi:type="dcterms:W3CDTF">2023-10-04T04:18:58Z</dcterms:created>
  <dcterms:modified xsi:type="dcterms:W3CDTF">2023-10-05T07:15:06Z</dcterms:modified>
</cp:coreProperties>
</file>